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O:\OIVZ\Navratil\STAVBY\Mosty a lávky\2024\M2\"/>
    </mc:Choice>
  </mc:AlternateContent>
  <xr:revisionPtr revIDLastSave="0" documentId="13_ncr:1_{3E0D6BE7-4273-4D9A-9DBB-D85867271CD3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2024 - Most M2 - Šternberk" sheetId="2" r:id="rId2"/>
  </sheets>
  <definedNames>
    <definedName name="_xlnm._FilterDatabase" localSheetId="1" hidden="1">'2024 - Most M2 - Šternberk'!$C$120:$K$218</definedName>
    <definedName name="_xlnm.Print_Titles" localSheetId="1">'2024 - Most M2 - Šternberk'!$120:$120</definedName>
    <definedName name="_xlnm.Print_Titles" localSheetId="0">'Rekapitulace stavby'!$92:$92</definedName>
    <definedName name="_xlnm.Print_Area" localSheetId="1">'2024 - Most M2 - Šternberk'!$C$4:$J$76,'2024 - Most M2 - Šternberk'!$C$82:$J$104,'2024 - Most M2 - Šternberk'!$C$110:$J$218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09" i="2" l="1"/>
  <c r="J100" i="2" s="1"/>
  <c r="J35" i="2"/>
  <c r="J34" i="2"/>
  <c r="AY95" i="1"/>
  <c r="J33" i="2"/>
  <c r="AX95" i="1" s="1"/>
  <c r="BI218" i="2"/>
  <c r="BH218" i="2"/>
  <c r="BG218" i="2"/>
  <c r="BF218" i="2"/>
  <c r="T218" i="2"/>
  <c r="T217" i="2"/>
  <c r="R218" i="2"/>
  <c r="R217" i="2" s="1"/>
  <c r="P218" i="2"/>
  <c r="P217" i="2" s="1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08" i="2"/>
  <c r="BH208" i="2"/>
  <c r="BG208" i="2"/>
  <c r="BF208" i="2"/>
  <c r="T208" i="2"/>
  <c r="T207" i="2"/>
  <c r="R208" i="2"/>
  <c r="R207" i="2" s="1"/>
  <c r="P208" i="2"/>
  <c r="P207" i="2" s="1"/>
  <c r="BI205" i="2"/>
  <c r="BH205" i="2"/>
  <c r="BG205" i="2"/>
  <c r="BF205" i="2"/>
  <c r="T205" i="2"/>
  <c r="R205" i="2"/>
  <c r="P205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3" i="2"/>
  <c r="BH193" i="2"/>
  <c r="BG193" i="2"/>
  <c r="BF193" i="2"/>
  <c r="T193" i="2"/>
  <c r="R193" i="2"/>
  <c r="P193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24" i="2"/>
  <c r="BH124" i="2"/>
  <c r="BG124" i="2"/>
  <c r="BF124" i="2"/>
  <c r="T124" i="2"/>
  <c r="R124" i="2"/>
  <c r="P124" i="2"/>
  <c r="F115" i="2"/>
  <c r="E113" i="2"/>
  <c r="F87" i="2"/>
  <c r="E85" i="2"/>
  <c r="J22" i="2"/>
  <c r="E22" i="2"/>
  <c r="J90" i="2" s="1"/>
  <c r="J21" i="2"/>
  <c r="J19" i="2"/>
  <c r="E19" i="2"/>
  <c r="J117" i="2" s="1"/>
  <c r="J18" i="2"/>
  <c r="J16" i="2"/>
  <c r="E16" i="2"/>
  <c r="F90" i="2"/>
  <c r="J15" i="2"/>
  <c r="J13" i="2"/>
  <c r="E13" i="2"/>
  <c r="F89" i="2" s="1"/>
  <c r="J12" i="2"/>
  <c r="J10" i="2"/>
  <c r="J87" i="2" s="1"/>
  <c r="L90" i="1"/>
  <c r="AM90" i="1"/>
  <c r="AM89" i="1"/>
  <c r="L89" i="1"/>
  <c r="AM87" i="1"/>
  <c r="L87" i="1"/>
  <c r="L85" i="1"/>
  <c r="L84" i="1"/>
  <c r="J145" i="2"/>
  <c r="BK215" i="2"/>
  <c r="J202" i="2"/>
  <c r="BK193" i="2"/>
  <c r="BK181" i="2"/>
  <c r="BK174" i="2"/>
  <c r="BK218" i="2"/>
  <c r="BK205" i="2"/>
  <c r="J177" i="2"/>
  <c r="BK132" i="2"/>
  <c r="BK212" i="2"/>
  <c r="BK200" i="2"/>
  <c r="BK135" i="2"/>
  <c r="J156" i="2"/>
  <c r="J211" i="2"/>
  <c r="J174" i="2"/>
  <c r="BK216" i="2"/>
  <c r="J205" i="2"/>
  <c r="BK171" i="2"/>
  <c r="BK177" i="2"/>
  <c r="BK124" i="2"/>
  <c r="J180" i="2"/>
  <c r="J200" i="2"/>
  <c r="BK187" i="2"/>
  <c r="J181" i="2"/>
  <c r="BK180" i="2"/>
  <c r="BK153" i="2"/>
  <c r="J124" i="2"/>
  <c r="BK202" i="2"/>
  <c r="J151" i="2"/>
  <c r="J135" i="2"/>
  <c r="J218" i="2"/>
  <c r="BK211" i="2"/>
  <c r="J187" i="2"/>
  <c r="J148" i="2"/>
  <c r="BK155" i="2"/>
  <c r="J216" i="2"/>
  <c r="BK151" i="2"/>
  <c r="J167" i="2"/>
  <c r="J141" i="2"/>
  <c r="BK167" i="2"/>
  <c r="BK138" i="2"/>
  <c r="BK156" i="2"/>
  <c r="J215" i="2"/>
  <c r="J208" i="2"/>
  <c r="BK145" i="2"/>
  <c r="BK141" i="2"/>
  <c r="J166" i="2"/>
  <c r="J138" i="2"/>
  <c r="AS94" i="1"/>
  <c r="BK208" i="2"/>
  <c r="BK184" i="2"/>
  <c r="J171" i="2"/>
  <c r="BK148" i="2"/>
  <c r="J212" i="2"/>
  <c r="J193" i="2"/>
  <c r="J184" i="2"/>
  <c r="BK166" i="2"/>
  <c r="J155" i="2"/>
  <c r="J153" i="2"/>
  <c r="J132" i="2"/>
  <c r="P214" i="2" l="1"/>
  <c r="P210" i="2"/>
  <c r="R123" i="2"/>
  <c r="P123" i="2"/>
  <c r="T123" i="2"/>
  <c r="P199" i="2"/>
  <c r="P144" i="2"/>
  <c r="BK199" i="2"/>
  <c r="J199" i="2" s="1"/>
  <c r="J98" i="2" s="1"/>
  <c r="BK214" i="2"/>
  <c r="BK144" i="2"/>
  <c r="J144" i="2" s="1"/>
  <c r="J97" i="2" s="1"/>
  <c r="T199" i="2"/>
  <c r="BK123" i="2"/>
  <c r="J123" i="2" s="1"/>
  <c r="J96" i="2" s="1"/>
  <c r="T144" i="2"/>
  <c r="R214" i="2"/>
  <c r="R210" i="2"/>
  <c r="R144" i="2"/>
  <c r="R199" i="2"/>
  <c r="T214" i="2"/>
  <c r="T210" i="2"/>
  <c r="BK207" i="2"/>
  <c r="J207" i="2"/>
  <c r="J99" i="2" s="1"/>
  <c r="BK217" i="2"/>
  <c r="J217" i="2" s="1"/>
  <c r="J103" i="2" s="1"/>
  <c r="J115" i="2"/>
  <c r="J89" i="2"/>
  <c r="BE132" i="2"/>
  <c r="BE177" i="2"/>
  <c r="BE181" i="2"/>
  <c r="BE187" i="2"/>
  <c r="BE202" i="2"/>
  <c r="BE205" i="2"/>
  <c r="BE208" i="2"/>
  <c r="BE211" i="2"/>
  <c r="BE215" i="2"/>
  <c r="F118" i="2"/>
  <c r="BE138" i="2"/>
  <c r="BE145" i="2"/>
  <c r="BE148" i="2"/>
  <c r="BE151" i="2"/>
  <c r="BE184" i="2"/>
  <c r="F117" i="2"/>
  <c r="BE135" i="2"/>
  <c r="BE141" i="2"/>
  <c r="BE166" i="2"/>
  <c r="BE167" i="2"/>
  <c r="J118" i="2"/>
  <c r="BE174" i="2"/>
  <c r="BE180" i="2"/>
  <c r="BE124" i="2"/>
  <c r="BE193" i="2"/>
  <c r="BE200" i="2"/>
  <c r="BE212" i="2"/>
  <c r="BE216" i="2"/>
  <c r="BE218" i="2"/>
  <c r="BE153" i="2"/>
  <c r="BE155" i="2"/>
  <c r="BE156" i="2"/>
  <c r="BE171" i="2"/>
  <c r="F32" i="2"/>
  <c r="BA95" i="1" s="1"/>
  <c r="BA94" i="1" s="1"/>
  <c r="AW94" i="1" s="1"/>
  <c r="AK30" i="1" s="1"/>
  <c r="F35" i="2"/>
  <c r="BD95" i="1" s="1"/>
  <c r="BD94" i="1" s="1"/>
  <c r="W33" i="1" s="1"/>
  <c r="F34" i="2"/>
  <c r="BC95" i="1" s="1"/>
  <c r="BC94" i="1" s="1"/>
  <c r="AY94" i="1" s="1"/>
  <c r="J32" i="2"/>
  <c r="AW95" i="1" s="1"/>
  <c r="F33" i="2"/>
  <c r="BB95" i="1" s="1"/>
  <c r="BB94" i="1" s="1"/>
  <c r="W31" i="1" s="1"/>
  <c r="P122" i="2" l="1"/>
  <c r="P121" i="2" s="1"/>
  <c r="AU95" i="1" s="1"/>
  <c r="AU94" i="1" s="1"/>
  <c r="BK210" i="2"/>
  <c r="J210" i="2" s="1"/>
  <c r="J101" i="2" s="1"/>
  <c r="J214" i="2"/>
  <c r="J102" i="2" s="1"/>
  <c r="T122" i="2"/>
  <c r="T121" i="2" s="1"/>
  <c r="R122" i="2"/>
  <c r="R121" i="2" s="1"/>
  <c r="BK122" i="2"/>
  <c r="J122" i="2" s="1"/>
  <c r="J95" i="2" s="1"/>
  <c r="AX94" i="1"/>
  <c r="W32" i="1"/>
  <c r="F31" i="2"/>
  <c r="AZ95" i="1"/>
  <c r="AZ94" i="1" s="1"/>
  <c r="W29" i="1" s="1"/>
  <c r="W30" i="1"/>
  <c r="J31" i="2"/>
  <c r="AV95" i="1" s="1"/>
  <c r="AT95" i="1" s="1"/>
  <c r="BK121" i="2" l="1"/>
  <c r="J121" i="2" s="1"/>
  <c r="J28" i="2" s="1"/>
  <c r="AG95" i="1" s="1"/>
  <c r="AG94" i="1" s="1"/>
  <c r="AK26" i="1" s="1"/>
  <c r="AV94" i="1"/>
  <c r="AK29" i="1" s="1"/>
  <c r="AK35" i="1" l="1"/>
  <c r="J37" i="2"/>
  <c r="J94" i="2"/>
  <c r="AN95" i="1"/>
  <c r="AT94" i="1"/>
  <c r="AN94" i="1" s="1"/>
</calcChain>
</file>

<file path=xl/sharedStrings.xml><?xml version="1.0" encoding="utf-8"?>
<sst xmlns="http://schemas.openxmlformats.org/spreadsheetml/2006/main" count="1265" uniqueCount="298">
  <si>
    <t>Export Komplet</t>
  </si>
  <si>
    <t/>
  </si>
  <si>
    <t>2.0</t>
  </si>
  <si>
    <t>False</t>
  </si>
  <si>
    <t>{acfd65e8-8a0d-468a-a12a-98467110cd52}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</si>
  <si>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</si>
  <si>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</si>
  <si>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</si>
  <si>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</si>
  <si>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</si>
  <si>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</si>
  <si>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</si>
  <si>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</si>
  <si>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</si>
  <si>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</si>
  <si>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</si>
  <si>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</si>
  <si>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</si>
  <si>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</si>
  <si>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</si>
  <si>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Šternberk</t>
  </si>
  <si>
    <t>Datum:</t>
  </si>
  <si>
    <t>13. 7. 2023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</si>
  <si>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</si>
  <si>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</si>
  <si>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</si>
  <si>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</si>
  <si>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</si>
  <si>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</si>
  <si>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</si>
  <si>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</si>
  <si>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</si>
  <si>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</si>
  <si>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</si>
  <si>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</si>
  <si>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</si>
  <si>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</si>
  <si>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</si>
  <si>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</si>
  <si>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</si>
  <si>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</si>
  <si>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</si>
  <si>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</si>
  <si>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</si>
  <si>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</si>
  <si>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</si>
  <si>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</si>
  <si>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</si>
  <si>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</si>
  <si>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</si>
  <si>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</si>
  <si>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</si>
  <si>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</si>
  <si>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</si>
  <si>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</si>
  <si>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</si>
  <si>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</si>
  <si>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</si>
  <si>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</si>
  <si>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</si>
  <si>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</si>
  <si>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</si>
  <si>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</si>
  <si>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</si>
  <si>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</si>
  <si>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</si>
  <si>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</si>
  <si>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</si>
  <si>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</si>
  <si>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</si>
  <si>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</si>
  <si>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</si>
  <si>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</si>
  <si>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</si>
  <si>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</si>
  <si>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</si>
  <si>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</si>
  <si>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</si>
  <si>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</si>
  <si>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</si>
  <si>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</si>
  <si>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</si>
  <si>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</si>
  <si>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</si>
  <si>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</si>
  <si>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</si>
  <si>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</si>
  <si>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</si>
  <si>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</si>
  <si>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</si>
  <si>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</si>
  <si>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</si>
  <si>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</si>
  <si>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>VRN -   Vedlejší rozpočtové náklady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</si>
  <si>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</si>
  <si>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</si>
  <si>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</si>
  <si>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</si>
  <si>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</si>
  <si>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</si>
  <si>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</si>
  <si>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</si>
  <si>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</si>
  <si>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</si>
  <si>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</si>
  <si>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</si>
  <si>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</si>
  <si>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</si>
  <si>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</si>
  <si>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</si>
  <si>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</si>
  <si>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</si>
  <si>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</si>
  <si>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</si>
  <si>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46</t>
  </si>
  <si>
    <t>K</t>
  </si>
  <si>
    <t>628613111</t>
  </si>
  <si>
    <t>Oprava nátěru částí ocelových mostních konstrukcí nebo jednotlivých prvků syntetického 2x základní a 2x vrchní nátěr včetně ručního odstranění starých nátěrů, rzi, prach a nečistot plochy jednotlivě do 50 m2</t>
  </si>
  <si>
    <t>m2</t>
  </si>
  <si>
    <t>4</t>
  </si>
  <si>
    <t>-1388312490</t>
  </si>
  <si>
    <t>VV</t>
  </si>
  <si>
    <t>Plocha nosníků</t>
  </si>
  <si>
    <t>((0,6+0,125+0,114+0,114)*6,7)*6</t>
  </si>
  <si>
    <t>Lokální opravy mostního zábradlí vč. spojovacího materiálu</t>
  </si>
  <si>
    <t>Ošetření kabelovodu pod mostovkou</t>
  </si>
  <si>
    <t>6,7*0,7</t>
  </si>
  <si>
    <t>Součet</t>
  </si>
  <si>
    <t>50</t>
  </si>
  <si>
    <t>628613911</t>
  </si>
  <si>
    <t>Mechanické vyčištění hloubkové koroze mezi jednotlivými prvky ocelových mostních konstrukcí</t>
  </si>
  <si>
    <t>m</t>
  </si>
  <si>
    <t>-852059228</t>
  </si>
  <si>
    <t>Spodní hrany nosníků</t>
  </si>
  <si>
    <t>6,7*6</t>
  </si>
  <si>
    <t>10</t>
  </si>
  <si>
    <t>632664111</t>
  </si>
  <si>
    <t>Nátěr betonové podlahy mostu epoxidový 2x penetrační</t>
  </si>
  <si>
    <t>1994336373</t>
  </si>
  <si>
    <t>příprava podkladu</t>
  </si>
  <si>
    <t>9,4*4,5</t>
  </si>
  <si>
    <t>11</t>
  </si>
  <si>
    <t>632664113</t>
  </si>
  <si>
    <t>Nátěr betonové podlahy mostu epoxidový 1x ochranný protiskluzný</t>
  </si>
  <si>
    <t>1464332689</t>
  </si>
  <si>
    <t>plnivo a zásyp z křemičitého písku</t>
  </si>
  <si>
    <t>12</t>
  </si>
  <si>
    <t>632664131</t>
  </si>
  <si>
    <t>Nátěr betonové podlahy mostu epoxidový 2x podkladní + 2x elastický S9 (OS-E ( OS 9))</t>
  </si>
  <si>
    <t>541972347</t>
  </si>
  <si>
    <t>Finální vrstva, skladba dle dodavatele systému</t>
  </si>
  <si>
    <t>9</t>
  </si>
  <si>
    <t>Ostatní konstrukce a práce, bourání</t>
  </si>
  <si>
    <t>48</t>
  </si>
  <si>
    <t>919112232</t>
  </si>
  <si>
    <t>Řezání dilatačních spár v živičném krytu vytvoření komůrky pro těsnící zálivku šířky 20 mm, hloubky 30 mm</t>
  </si>
  <si>
    <t>-996861192</t>
  </si>
  <si>
    <t>Napojení kominukace a mostovky</t>
  </si>
  <si>
    <t>4,5</t>
  </si>
  <si>
    <t>49</t>
  </si>
  <si>
    <t>919122131</t>
  </si>
  <si>
    <t>Utěsnění dilatačních spár zálivkou za tepla v cementobetonovém nebo živičném krytu včetně adhezního nátěru s těsnicím profilem pod zálivkou, pro komůrky šířky 20 mm, hloubky 30 mm</t>
  </si>
  <si>
    <t>-1895638030</t>
  </si>
  <si>
    <t>64</t>
  </si>
  <si>
    <t>941111111</t>
  </si>
  <si>
    <t>Lešení řadové trubkové lehké pracovní s podlahami s provozním zatížením tř. 3 do 200 kg/m2 šířky tř. W06 od 0,6 do 0,9 m výšky do 10 m montáž</t>
  </si>
  <si>
    <t>1268667528</t>
  </si>
  <si>
    <t>9,4*5,5</t>
  </si>
  <si>
    <t>65</t>
  </si>
  <si>
    <t>941111211</t>
  </si>
  <si>
    <t>Lešení řadové trubkové lehké pracovní s podlahami s provozním zatížením tř. 3 do 200 kg/m2 šířky tř. W06 od 0,6 do 0,9 m výšky do 10 m příplatek k ceně za každý den použití</t>
  </si>
  <si>
    <t>1335828341</t>
  </si>
  <si>
    <t>51,7*30</t>
  </si>
  <si>
    <t>66</t>
  </si>
  <si>
    <t>941111811</t>
  </si>
  <si>
    <t>Lešení řadové trubkové lehké pracovní s podlahami s provozním zatížením tř. 3 do 200 kg/m2 šířky tř. W06 od 0,6 do 0,9 m výšky do 10 m demontáž</t>
  </si>
  <si>
    <t>-572565785</t>
  </si>
  <si>
    <t>17</t>
  </si>
  <si>
    <t>985121123</t>
  </si>
  <si>
    <t>Tryskání degradovaného betonu stěn, rubu kleneb a podlah vodou pod tlakem přes 1 250 do 2 500 barů</t>
  </si>
  <si>
    <t>-411005638</t>
  </si>
  <si>
    <t>podhled NK</t>
  </si>
  <si>
    <t>6,7*4,5</t>
  </si>
  <si>
    <t>boky NK</t>
  </si>
  <si>
    <t>0,12*6,7*4,5</t>
  </si>
  <si>
    <t>mostovka</t>
  </si>
  <si>
    <t>za plochu nosníků</t>
  </si>
  <si>
    <t>0,12*6,7*6*-1</t>
  </si>
  <si>
    <t>62</t>
  </si>
  <si>
    <t>985121911</t>
  </si>
  <si>
    <t>Tryskání degradovaného betonu Příplatek k cenám za práci ve stísněném prostoru</t>
  </si>
  <si>
    <t>-325094126</t>
  </si>
  <si>
    <t>18</t>
  </si>
  <si>
    <t>985131311</t>
  </si>
  <si>
    <t>Očištění ploch stěn, rubu kleneb a podlah ruční dočištění ocelovými kartáči</t>
  </si>
  <si>
    <t>367585145</t>
  </si>
  <si>
    <t>očištění/pískování obnažené výztuže</t>
  </si>
  <si>
    <t>20% z celkové plochy</t>
  </si>
  <si>
    <t>71,29*0,2</t>
  </si>
  <si>
    <t>59</t>
  </si>
  <si>
    <t>985311111</t>
  </si>
  <si>
    <t>Reprofilace betonu sanačními maltami na cementové bázi ručně stěn, tloušťky do 10 mm</t>
  </si>
  <si>
    <t>-772498820</t>
  </si>
  <si>
    <t>Boky NK</t>
  </si>
  <si>
    <t>6,7*0,12*2</t>
  </si>
  <si>
    <t>58</t>
  </si>
  <si>
    <t>985311211</t>
  </si>
  <si>
    <t>Reprofilace betonu sanačními maltami na cementové bázi ručně líce kleneb a podhledů, tloušťky do 10 mm</t>
  </si>
  <si>
    <t>-299696251</t>
  </si>
  <si>
    <t>Pochozí část NK 10% z celkové plochy na lokální vysprávky</t>
  </si>
  <si>
    <t>(9,4*4,5)*0,1</t>
  </si>
  <si>
    <t>57</t>
  </si>
  <si>
    <t>985311311</t>
  </si>
  <si>
    <t>Reprofilace betonu sanačními maltami na cementové bázi ručně rubu kleneb a podlah, tloušťky do 10 mm</t>
  </si>
  <si>
    <t>-1697686486</t>
  </si>
  <si>
    <t>Spodní strana NK</t>
  </si>
  <si>
    <t>(9,4*4,5)-(0,125*6*6,7)</t>
  </si>
  <si>
    <t>63</t>
  </si>
  <si>
    <t>985311911</t>
  </si>
  <si>
    <t>Reprofilace betonu sanačními maltami na cementové bázi ručně Příplatek k cenám za práci ve stísněném prostoru</t>
  </si>
  <si>
    <t>-769923336</t>
  </si>
  <si>
    <t>22</t>
  </si>
  <si>
    <t>985312111</t>
  </si>
  <si>
    <t>Stěrka k vyrovnání ploch reprofilovaného betonu stěn, tloušťky do 2 mm</t>
  </si>
  <si>
    <t>1348799981</t>
  </si>
  <si>
    <t>celá sanovaná plocha</t>
  </si>
  <si>
    <t>44,511+(9,4*4,5)*0,1</t>
  </si>
  <si>
    <t>23</t>
  </si>
  <si>
    <t>985321211</t>
  </si>
  <si>
    <t>Ochranný nátěr betonářské výztuže 1 vrstva tloušťky 1 mm na epoxidové bázi stěn, líce kleneb a podhledů</t>
  </si>
  <si>
    <t>-2088346969</t>
  </si>
  <si>
    <t>Pasivace výztuže v případě její odhalení Odhad 10%, čerpání dle skutečnosti</t>
  </si>
  <si>
    <t>37,275*0,1</t>
  </si>
  <si>
    <t>24</t>
  </si>
  <si>
    <t>985323111</t>
  </si>
  <si>
    <t>Spojovací můstek reprofilovaného betonu na cementové bázi, tloušťky 1 mm</t>
  </si>
  <si>
    <t>1689211113</t>
  </si>
  <si>
    <t>(6,7*4,5*0,12)*2</t>
  </si>
  <si>
    <t>25</t>
  </si>
  <si>
    <t>985324211</t>
  </si>
  <si>
    <t>Ochranný nátěr betonu akrylátový dvojnásobný s impregnací (OS-B)</t>
  </si>
  <si>
    <t>-92177041</t>
  </si>
  <si>
    <t>997</t>
  </si>
  <si>
    <t>Přesun sutě</t>
  </si>
  <si>
    <t>28</t>
  </si>
  <si>
    <t>997221571</t>
  </si>
  <si>
    <t>Vodorovná doprava vybouraných hmot bez naložení, ale se složením a s hrubým urovnáním na vzdálenost do 1 km</t>
  </si>
  <si>
    <t>t</t>
  </si>
  <si>
    <t>1548708893</t>
  </si>
  <si>
    <t>71,244*0,02*2,1</t>
  </si>
  <si>
    <t>29</t>
  </si>
  <si>
    <t>997221579</t>
  </si>
  <si>
    <t>Vodorovná doprava vybouraných hmot bez naložení, ale se složením a s hrubým urovnáním na vzdálenost Příplatek k ceně za každý další i započatý 1 km přes 1 km</t>
  </si>
  <si>
    <t>-724453811</t>
  </si>
  <si>
    <t>viz pol.997221571 odvoz na skládku, předpoklad 15km</t>
  </si>
  <si>
    <t>2,992*15</t>
  </si>
  <si>
    <t>30</t>
  </si>
  <si>
    <t>997221861</t>
  </si>
  <si>
    <t>Poplatek za uložení stavebního odpadu na recyklační skládce (skládkovné) z prostého betonu zatříděného do Katalogu odpadů pod kódem 17 01 01</t>
  </si>
  <si>
    <t>-1771137885</t>
  </si>
  <si>
    <t>998</t>
  </si>
  <si>
    <t>Přesun hmot</t>
  </si>
  <si>
    <t>33</t>
  </si>
  <si>
    <t>998214111</t>
  </si>
  <si>
    <t>Přesun hmot pro mosty montované z dílců železobetonových nebo předpjatých vodorovná dopravní vzdálenost do 100 m výška mostu do 20 m</t>
  </si>
  <si>
    <t>277801034</t>
  </si>
  <si>
    <t>PSV</t>
  </si>
  <si>
    <t>Práce a dodávky PSV</t>
  </si>
  <si>
    <t>VRN</t>
  </si>
  <si>
    <t xml:space="preserve">  Vedlejší rozpočtové náklady</t>
  </si>
  <si>
    <t>5</t>
  </si>
  <si>
    <t>67</t>
  </si>
  <si>
    <t>KPL</t>
  </si>
  <si>
    <t>1024</t>
  </si>
  <si>
    <t>706963080</t>
  </si>
  <si>
    <t>68</t>
  </si>
  <si>
    <t>-1149251341</t>
  </si>
  <si>
    <t>VRN3</t>
  </si>
  <si>
    <t>Zařízení staveniště</t>
  </si>
  <si>
    <t>71</t>
  </si>
  <si>
    <t>-213554269</t>
  </si>
  <si>
    <t>69</t>
  </si>
  <si>
    <t>034703000</t>
  </si>
  <si>
    <t>1750380881</t>
  </si>
  <si>
    <t>VRN4</t>
  </si>
  <si>
    <t>Inženýrská činnost</t>
  </si>
  <si>
    <t>70</t>
  </si>
  <si>
    <t>043002000</t>
  </si>
  <si>
    <t>Zkoušky a ostatní měření</t>
  </si>
  <si>
    <t>-570355447</t>
  </si>
  <si>
    <t>Most M2 - Šternberk</t>
  </si>
  <si>
    <t>R00005</t>
  </si>
  <si>
    <t>Zajištění fotodokumentace průběhu stavby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</si>
  <si>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</si>
  <si>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</si>
  <si>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</si>
  <si>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Zřízení, provoz a odstranění zařízení staveniště</t>
  </si>
  <si>
    <t>Ochranné konstrukce a oplocení staveniště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</si>
</sst>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family val="2"/>
      <charset val="238"/>
      <scheme val="minor"/>
    </font>
    <font>
      <sz val="7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1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22" fillId="0" borderId="0" xfId="0" applyFont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 wrapText="1"/>
      <protection locked="0"/>
    </xf>
    <xf numFmtId="167" fontId="22" fillId="0" borderId="0" xfId="0" applyNumberFormat="1" applyFont="1" applyAlignment="1" applyProtection="1">
      <alignment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49" fontId="22" fillId="0" borderId="0" xfId="0" applyNumberFormat="1" applyFont="1" applyAlignment="1" applyProtection="1">
      <alignment horizontal="left" vertical="center" wrapText="1"/>
      <protection locked="0"/>
    </xf>
    <xf numFmtId="0" fontId="35" fillId="0" borderId="0" xfId="0" applyFont="1" applyAlignment="1">
      <alignment horizontal="left" vertical="center" wrapText="1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  <xf numFmtId="4" fontId="22" fillId="0" borderId="0" xfId="0" applyNumberFormat="1" applyFont="1" applyFill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79" workbookViewId="0">
      <selection activeCell="BF95" sqref="BF95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 x14ac:dyDescent="0.2">
      <c r="AR2" s="197" t="s">
        <v>5</v>
      </c>
      <c r="AS2" s="184"/>
      <c r="AT2" s="184"/>
      <c r="AU2" s="184"/>
      <c r="AV2" s="184"/>
      <c r="AW2" s="184"/>
      <c r="AX2" s="184"/>
      <c r="AY2" s="184"/>
      <c r="AZ2" s="184"/>
      <c r="BA2" s="184"/>
      <c r="BB2" s="184"/>
      <c r="BC2" s="184"/>
      <c r="BD2" s="184"/>
      <c r="BE2" s="184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 x14ac:dyDescent="0.2">
      <c r="B5" s="19"/>
      <c r="D5" s="23" t="s">
        <v>13</v>
      </c>
      <c r="K5" s="183" t="s">
        <v>14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R5" s="19"/>
      <c r="BE5" s="180" t="s">
        <v>15</v>
      </c>
      <c r="BS5" s="16" t="s">
        <v>6</v>
      </c>
    </row>
    <row r="6" spans="1:74" ht="36.950000000000003" customHeight="1" x14ac:dyDescent="0.2">
      <c r="B6" s="19"/>
      <c r="D6" s="25" t="s">
        <v>16</v>
      </c>
      <c r="K6" s="185" t="s">
        <v>290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R6" s="19"/>
      <c r="BE6" s="181"/>
      <c r="BS6" s="16" t="s">
        <v>6</v>
      </c>
    </row>
    <row r="7" spans="1:74" ht="12" customHeight="1" x14ac:dyDescent="0.2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181"/>
      <c r="BS7" s="16" t="s">
        <v>6</v>
      </c>
    </row>
    <row r="8" spans="1:74" ht="12" customHeight="1" x14ac:dyDescent="0.2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181"/>
      <c r="BS8" s="16" t="s">
        <v>6</v>
      </c>
    </row>
    <row r="9" spans="1:74" ht="14.45" customHeight="1" x14ac:dyDescent="0.2">
      <c r="B9" s="19"/>
      <c r="AR9" s="19"/>
      <c r="BE9" s="181"/>
      <c r="BS9" s="16" t="s">
        <v>6</v>
      </c>
    </row>
    <row r="10" spans="1:74" ht="12" customHeight="1" x14ac:dyDescent="0.2">
      <c r="B10" s="19"/>
      <c r="D10" s="26" t="s">
        <v>23</v>
      </c>
      <c r="AK10" s="26" t="s">
        <v>24</v>
      </c>
      <c r="AN10" s="24" t="s">
        <v>1</v>
      </c>
      <c r="AR10" s="19"/>
      <c r="BE10" s="181"/>
      <c r="BS10" s="16" t="s">
        <v>6</v>
      </c>
    </row>
    <row r="11" spans="1:74" ht="18.399999999999999" customHeight="1" x14ac:dyDescent="0.2">
      <c r="B11" s="19"/>
      <c r="E11" s="24" t="s">
        <v>25</v>
      </c>
      <c r="AK11" s="26" t="s">
        <v>26</v>
      </c>
      <c r="AN11" s="24" t="s">
        <v>1</v>
      </c>
      <c r="AR11" s="19"/>
      <c r="BE11" s="181"/>
      <c r="BS11" s="16" t="s">
        <v>6</v>
      </c>
    </row>
    <row r="12" spans="1:74" ht="6.95" customHeight="1" x14ac:dyDescent="0.2">
      <c r="B12" s="19"/>
      <c r="AR12" s="19"/>
      <c r="BE12" s="181"/>
      <c r="BS12" s="16" t="s">
        <v>6</v>
      </c>
    </row>
    <row r="13" spans="1:74" ht="12" customHeight="1" x14ac:dyDescent="0.2">
      <c r="B13" s="19"/>
      <c r="D13" s="26" t="s">
        <v>27</v>
      </c>
      <c r="AK13" s="26" t="s">
        <v>24</v>
      </c>
      <c r="AN13" s="28" t="s">
        <v>28</v>
      </c>
      <c r="AR13" s="19"/>
      <c r="BE13" s="181"/>
      <c r="BS13" s="16" t="s">
        <v>6</v>
      </c>
    </row>
    <row r="14" spans="1:74" ht="12.75" x14ac:dyDescent="0.2">
      <c r="B14" s="19"/>
      <c r="E14" s="186" t="s">
        <v>28</v>
      </c>
      <c r="F14" s="187"/>
      <c r="G14" s="187"/>
      <c r="H14" s="187"/>
      <c r="I14" s="187"/>
      <c r="J14" s="187"/>
      <c r="K14" s="187"/>
      <c r="L14" s="187"/>
      <c r="M14" s="187"/>
      <c r="N14" s="187"/>
      <c r="O14" s="187"/>
      <c r="P14" s="187"/>
      <c r="Q14" s="187"/>
      <c r="R14" s="187"/>
      <c r="S14" s="187"/>
      <c r="T14" s="187"/>
      <c r="U14" s="187"/>
      <c r="V14" s="187"/>
      <c r="W14" s="187"/>
      <c r="X14" s="187"/>
      <c r="Y14" s="187"/>
      <c r="Z14" s="187"/>
      <c r="AA14" s="187"/>
      <c r="AB14" s="187"/>
      <c r="AC14" s="187"/>
      <c r="AD14" s="187"/>
      <c r="AE14" s="187"/>
      <c r="AF14" s="187"/>
      <c r="AG14" s="187"/>
      <c r="AH14" s="187"/>
      <c r="AI14" s="187"/>
      <c r="AJ14" s="187"/>
      <c r="AK14" s="26" t="s">
        <v>26</v>
      </c>
      <c r="AN14" s="28" t="s">
        <v>28</v>
      </c>
      <c r="AR14" s="19"/>
      <c r="BE14" s="181"/>
      <c r="BS14" s="16" t="s">
        <v>6</v>
      </c>
    </row>
    <row r="15" spans="1:74" ht="6.95" customHeight="1" x14ac:dyDescent="0.2">
      <c r="B15" s="19"/>
      <c r="AR15" s="19"/>
      <c r="BE15" s="181"/>
      <c r="BS15" s="16" t="s">
        <v>3</v>
      </c>
    </row>
    <row r="16" spans="1:74" ht="12" customHeight="1" x14ac:dyDescent="0.2">
      <c r="B16" s="19"/>
      <c r="D16" s="26" t="s">
        <v>29</v>
      </c>
      <c r="AK16" s="26" t="s">
        <v>24</v>
      </c>
      <c r="AN16" s="24" t="s">
        <v>1</v>
      </c>
      <c r="AR16" s="19"/>
      <c r="BE16" s="181"/>
      <c r="BS16" s="16" t="s">
        <v>3</v>
      </c>
    </row>
    <row r="17" spans="2:71" ht="18.399999999999999" customHeight="1" x14ac:dyDescent="0.2">
      <c r="B17" s="19"/>
      <c r="E17" s="24" t="s">
        <v>25</v>
      </c>
      <c r="AK17" s="26" t="s">
        <v>26</v>
      </c>
      <c r="AN17" s="24" t="s">
        <v>1</v>
      </c>
      <c r="AR17" s="19"/>
      <c r="BE17" s="181"/>
      <c r="BS17" s="16" t="s">
        <v>30</v>
      </c>
    </row>
    <row r="18" spans="2:71" ht="6.95" customHeight="1" x14ac:dyDescent="0.2">
      <c r="B18" s="19"/>
      <c r="AR18" s="19"/>
      <c r="BE18" s="181"/>
      <c r="BS18" s="16" t="s">
        <v>6</v>
      </c>
    </row>
    <row r="19" spans="2:71" ht="12" customHeight="1" x14ac:dyDescent="0.2">
      <c r="B19" s="19"/>
      <c r="D19" s="26" t="s">
        <v>31</v>
      </c>
      <c r="AK19" s="26" t="s">
        <v>24</v>
      </c>
      <c r="AN19" s="24" t="s">
        <v>1</v>
      </c>
      <c r="AR19" s="19"/>
      <c r="BE19" s="181"/>
      <c r="BS19" s="16" t="s">
        <v>6</v>
      </c>
    </row>
    <row r="20" spans="2:71" ht="18.399999999999999" customHeight="1" x14ac:dyDescent="0.2">
      <c r="B20" s="19"/>
      <c r="E20" s="24" t="s">
        <v>25</v>
      </c>
      <c r="AK20" s="26" t="s">
        <v>26</v>
      </c>
      <c r="AN20" s="24" t="s">
        <v>1</v>
      </c>
      <c r="AR20" s="19"/>
      <c r="BE20" s="181"/>
      <c r="BS20" s="16" t="s">
        <v>3</v>
      </c>
    </row>
    <row r="21" spans="2:71" ht="6.95" customHeight="1" x14ac:dyDescent="0.2">
      <c r="B21" s="19"/>
      <c r="AR21" s="19"/>
      <c r="BE21" s="181"/>
    </row>
    <row r="22" spans="2:71" ht="12" customHeight="1" x14ac:dyDescent="0.2">
      <c r="B22" s="19"/>
      <c r="D22" s="26" t="s">
        <v>32</v>
      </c>
      <c r="AR22" s="19"/>
      <c r="BE22" s="181"/>
    </row>
    <row r="23" spans="2:71" ht="16.5" customHeight="1" x14ac:dyDescent="0.2">
      <c r="B23" s="19"/>
      <c r="E23" s="188" t="s">
        <v>1</v>
      </c>
      <c r="F23" s="188"/>
      <c r="G23" s="188"/>
      <c r="H23" s="188"/>
      <c r="I23" s="188"/>
      <c r="J23" s="188"/>
      <c r="K23" s="188"/>
      <c r="L23" s="188"/>
      <c r="M23" s="188"/>
      <c r="N23" s="188"/>
      <c r="O23" s="188"/>
      <c r="P23" s="188"/>
      <c r="Q23" s="188"/>
      <c r="R23" s="188"/>
      <c r="S23" s="188"/>
      <c r="T23" s="188"/>
      <c r="U23" s="188"/>
      <c r="V23" s="188"/>
      <c r="W23" s="188"/>
      <c r="X23" s="188"/>
      <c r="Y23" s="188"/>
      <c r="Z23" s="188"/>
      <c r="AA23" s="188"/>
      <c r="AB23" s="188"/>
      <c r="AC23" s="188"/>
      <c r="AD23" s="188"/>
      <c r="AE23" s="188"/>
      <c r="AF23" s="188"/>
      <c r="AG23" s="188"/>
      <c r="AH23" s="188"/>
      <c r="AI23" s="188"/>
      <c r="AJ23" s="188"/>
      <c r="AK23" s="188"/>
      <c r="AL23" s="188"/>
      <c r="AM23" s="188"/>
      <c r="AN23" s="188"/>
      <c r="AR23" s="19"/>
      <c r="BE23" s="181"/>
    </row>
    <row r="24" spans="2:71" ht="6.95" customHeight="1" x14ac:dyDescent="0.2">
      <c r="B24" s="19"/>
      <c r="AR24" s="19"/>
      <c r="BE24" s="181"/>
    </row>
    <row r="25" spans="2:7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1"/>
    </row>
    <row r="26" spans="2:71" s="1" customFormat="1" ht="25.9" customHeight="1" x14ac:dyDescent="0.2">
      <c r="B26" s="31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89">
        <f>ROUND(AG94,2)</f>
        <v>0</v>
      </c>
      <c r="AL26" s="190"/>
      <c r="AM26" s="190"/>
      <c r="AN26" s="190"/>
      <c r="AO26" s="190"/>
      <c r="AR26" s="31"/>
      <c r="BE26" s="181"/>
    </row>
    <row r="27" spans="2:71" s="1" customFormat="1" ht="6.95" customHeight="1" x14ac:dyDescent="0.2">
      <c r="B27" s="31"/>
      <c r="AR27" s="31"/>
      <c r="BE27" s="181"/>
    </row>
    <row r="28" spans="2:71" s="1" customFormat="1" ht="12.75" x14ac:dyDescent="0.2">
      <c r="B28" s="31"/>
      <c r="L28" s="191" t="s">
        <v>34</v>
      </c>
      <c r="M28" s="191"/>
      <c r="N28" s="191"/>
      <c r="O28" s="191"/>
      <c r="P28" s="191"/>
      <c r="W28" s="191" t="s">
        <v>35</v>
      </c>
      <c r="X28" s="191"/>
      <c r="Y28" s="191"/>
      <c r="Z28" s="191"/>
      <c r="AA28" s="191"/>
      <c r="AB28" s="191"/>
      <c r="AC28" s="191"/>
      <c r="AD28" s="191"/>
      <c r="AE28" s="191"/>
      <c r="AK28" s="191" t="s">
        <v>36</v>
      </c>
      <c r="AL28" s="191"/>
      <c r="AM28" s="191"/>
      <c r="AN28" s="191"/>
      <c r="AO28" s="191"/>
      <c r="AR28" s="31"/>
      <c r="BE28" s="181"/>
    </row>
    <row r="29" spans="2:71" s="2" customFormat="1" ht="14.45" customHeight="1" x14ac:dyDescent="0.2">
      <c r="B29" s="35"/>
      <c r="D29" s="26" t="s">
        <v>37</v>
      </c>
      <c r="F29" s="26" t="s">
        <v>38</v>
      </c>
      <c r="L29" s="179">
        <v>0.21</v>
      </c>
      <c r="M29" s="178"/>
      <c r="N29" s="178"/>
      <c r="O29" s="178"/>
      <c r="P29" s="178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ROUND(AV94, 2)</f>
        <v>0</v>
      </c>
      <c r="AL29" s="178"/>
      <c r="AM29" s="178"/>
      <c r="AN29" s="178"/>
      <c r="AO29" s="178"/>
      <c r="AR29" s="35"/>
      <c r="BE29" s="182"/>
    </row>
    <row r="30" spans="2:71" s="2" customFormat="1" ht="14.45" customHeight="1" x14ac:dyDescent="0.2">
      <c r="B30" s="35"/>
      <c r="F30" s="26" t="s">
        <v>39</v>
      </c>
      <c r="L30" s="179">
        <v>0.15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5"/>
      <c r="BE30" s="182"/>
    </row>
    <row r="31" spans="2:71" s="2" customFormat="1" ht="14.45" hidden="1" customHeight="1" x14ac:dyDescent="0.2">
      <c r="B31" s="35"/>
      <c r="F31" s="26" t="s">
        <v>40</v>
      </c>
      <c r="L31" s="179">
        <v>0.21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5"/>
      <c r="BE31" s="182"/>
    </row>
    <row r="32" spans="2:71" s="2" customFormat="1" ht="14.45" hidden="1" customHeight="1" x14ac:dyDescent="0.2">
      <c r="B32" s="35"/>
      <c r="F32" s="26" t="s">
        <v>41</v>
      </c>
      <c r="L32" s="179">
        <v>0.15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5"/>
      <c r="BE32" s="182"/>
    </row>
    <row r="33" spans="2:57" s="2" customFormat="1" ht="14.45" hidden="1" customHeight="1" x14ac:dyDescent="0.2">
      <c r="B33" s="35"/>
      <c r="F33" s="26" t="s">
        <v>42</v>
      </c>
      <c r="L33" s="179">
        <v>0</v>
      </c>
      <c r="M33" s="178"/>
      <c r="N33" s="178"/>
      <c r="O33" s="178"/>
      <c r="P33" s="178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5"/>
      <c r="BE33" s="182"/>
    </row>
    <row r="34" spans="2:57" s="1" customFormat="1" ht="6.95" customHeight="1" x14ac:dyDescent="0.2">
      <c r="B34" s="31"/>
      <c r="AR34" s="31"/>
      <c r="BE34" s="181"/>
    </row>
    <row r="35" spans="2:57" s="1" customFormat="1" ht="25.9" customHeight="1" x14ac:dyDescent="0.2">
      <c r="B35" s="31"/>
      <c r="C35" s="36"/>
      <c r="D35" s="37" t="s">
        <v>43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44</v>
      </c>
      <c r="U35" s="38"/>
      <c r="V35" s="38"/>
      <c r="W35" s="38"/>
      <c r="X35" s="212" t="s">
        <v>45</v>
      </c>
      <c r="Y35" s="213"/>
      <c r="Z35" s="213"/>
      <c r="AA35" s="213"/>
      <c r="AB35" s="213"/>
      <c r="AC35" s="38"/>
      <c r="AD35" s="38"/>
      <c r="AE35" s="38"/>
      <c r="AF35" s="38"/>
      <c r="AG35" s="38"/>
      <c r="AH35" s="38"/>
      <c r="AI35" s="38"/>
      <c r="AJ35" s="38"/>
      <c r="AK35" s="214">
        <f>SUM(AK26:AK33)</f>
        <v>0</v>
      </c>
      <c r="AL35" s="213"/>
      <c r="AM35" s="213"/>
      <c r="AN35" s="213"/>
      <c r="AO35" s="215"/>
      <c r="AP35" s="36"/>
      <c r="AQ35" s="36"/>
      <c r="AR35" s="31"/>
    </row>
    <row r="36" spans="2:57" s="1" customFormat="1" ht="6.95" customHeight="1" x14ac:dyDescent="0.2">
      <c r="B36" s="31"/>
      <c r="AR36" s="31"/>
    </row>
    <row r="37" spans="2:57" s="1" customFormat="1" ht="14.45" customHeight="1" x14ac:dyDescent="0.2">
      <c r="B37" s="31"/>
      <c r="AR37" s="31"/>
    </row>
    <row r="38" spans="2:57" ht="14.45" customHeight="1" x14ac:dyDescent="0.2">
      <c r="B38" s="19"/>
      <c r="AR38" s="19"/>
    </row>
    <row r="39" spans="2:57" ht="14.45" customHeight="1" x14ac:dyDescent="0.2">
      <c r="B39" s="19"/>
      <c r="AR39" s="19"/>
    </row>
    <row r="40" spans="2:57" ht="14.45" customHeight="1" x14ac:dyDescent="0.2">
      <c r="B40" s="19"/>
      <c r="AR40" s="19"/>
    </row>
    <row r="41" spans="2:57" ht="14.45" customHeight="1" x14ac:dyDescent="0.2">
      <c r="B41" s="19"/>
      <c r="AR41" s="19"/>
    </row>
    <row r="42" spans="2:57" ht="14.45" customHeight="1" x14ac:dyDescent="0.2">
      <c r="B42" s="19"/>
      <c r="AR42" s="19"/>
    </row>
    <row r="43" spans="2:57" ht="14.45" customHeight="1" x14ac:dyDescent="0.2">
      <c r="B43" s="19"/>
      <c r="AR43" s="19"/>
    </row>
    <row r="44" spans="2:57" ht="14.45" customHeight="1" x14ac:dyDescent="0.2">
      <c r="B44" s="19"/>
      <c r="AR44" s="19"/>
    </row>
    <row r="45" spans="2:57" ht="14.45" customHeight="1" x14ac:dyDescent="0.2">
      <c r="B45" s="19"/>
      <c r="AR45" s="19"/>
    </row>
    <row r="46" spans="2:57" ht="14.45" customHeight="1" x14ac:dyDescent="0.2">
      <c r="B46" s="19"/>
      <c r="AR46" s="19"/>
    </row>
    <row r="47" spans="2:57" ht="14.45" customHeight="1" x14ac:dyDescent="0.2">
      <c r="B47" s="19"/>
      <c r="AR47" s="19"/>
    </row>
    <row r="48" spans="2:57" ht="14.45" customHeight="1" x14ac:dyDescent="0.2">
      <c r="B48" s="19"/>
      <c r="AR48" s="19"/>
    </row>
    <row r="49" spans="2:44" s="1" customFormat="1" ht="14.45" customHeight="1" x14ac:dyDescent="0.2">
      <c r="B49" s="31"/>
      <c r="D49" s="40" t="s">
        <v>46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47</v>
      </c>
      <c r="AI49" s="41"/>
      <c r="AJ49" s="41"/>
      <c r="AK49" s="41"/>
      <c r="AL49" s="41"/>
      <c r="AM49" s="41"/>
      <c r="AN49" s="41"/>
      <c r="AO49" s="41"/>
      <c r="AR49" s="31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75" x14ac:dyDescent="0.2">
      <c r="B60" s="31"/>
      <c r="D60" s="42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48</v>
      </c>
      <c r="AI60" s="33"/>
      <c r="AJ60" s="33"/>
      <c r="AK60" s="33"/>
      <c r="AL60" s="33"/>
      <c r="AM60" s="42" t="s">
        <v>49</v>
      </c>
      <c r="AN60" s="33"/>
      <c r="AO60" s="33"/>
      <c r="AR60" s="31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2.75" x14ac:dyDescent="0.2">
      <c r="B64" s="31"/>
      <c r="D64" s="40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51</v>
      </c>
      <c r="AI64" s="41"/>
      <c r="AJ64" s="41"/>
      <c r="AK64" s="41"/>
      <c r="AL64" s="41"/>
      <c r="AM64" s="41"/>
      <c r="AN64" s="41"/>
      <c r="AO64" s="41"/>
      <c r="AR64" s="31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75" x14ac:dyDescent="0.2">
      <c r="B75" s="31"/>
      <c r="D75" s="42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48</v>
      </c>
      <c r="AI75" s="33"/>
      <c r="AJ75" s="33"/>
      <c r="AK75" s="33"/>
      <c r="AL75" s="33"/>
      <c r="AM75" s="42" t="s">
        <v>49</v>
      </c>
      <c r="AN75" s="33"/>
      <c r="AO75" s="33"/>
      <c r="AR75" s="31"/>
    </row>
    <row r="76" spans="2:44" s="1" customFormat="1" x14ac:dyDescent="0.2">
      <c r="B76" s="31"/>
      <c r="AR76" s="31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 x14ac:dyDescent="0.2">
      <c r="B82" s="31"/>
      <c r="C82" s="20" t="s">
        <v>52</v>
      </c>
      <c r="AR82" s="31"/>
    </row>
    <row r="83" spans="1:90" s="1" customFormat="1" ht="6.95" customHeight="1" x14ac:dyDescent="0.2">
      <c r="B83" s="31"/>
      <c r="AR83" s="31"/>
    </row>
    <row r="84" spans="1:90" s="3" customFormat="1" ht="12" customHeight="1" x14ac:dyDescent="0.2">
      <c r="B84" s="47"/>
      <c r="C84" s="26" t="s">
        <v>13</v>
      </c>
      <c r="L84" s="3" t="str">
        <f>K5</f>
        <v>2024</v>
      </c>
      <c r="AR84" s="47"/>
    </row>
    <row r="85" spans="1:90" s="4" customFormat="1" ht="36.950000000000003" customHeight="1" x14ac:dyDescent="0.2">
      <c r="B85" s="48"/>
      <c r="C85" s="49" t="s">
        <v>16</v>
      </c>
      <c r="L85" s="203" t="str">
        <f>K6</f>
        <v>Most M2 - Šternberk</v>
      </c>
      <c r="M85" s="204"/>
      <c r="N85" s="204"/>
      <c r="O85" s="204"/>
      <c r="P85" s="204"/>
      <c r="Q85" s="204"/>
      <c r="R85" s="204"/>
      <c r="S85" s="204"/>
      <c r="T85" s="204"/>
      <c r="U85" s="204"/>
      <c r="V85" s="204"/>
      <c r="W85" s="204"/>
      <c r="X85" s="204"/>
      <c r="Y85" s="204"/>
      <c r="Z85" s="204"/>
      <c r="AA85" s="204"/>
      <c r="AB85" s="204"/>
      <c r="AC85" s="204"/>
      <c r="AD85" s="204"/>
      <c r="AE85" s="204"/>
      <c r="AF85" s="204"/>
      <c r="AG85" s="204"/>
      <c r="AH85" s="204"/>
      <c r="AI85" s="204"/>
      <c r="AJ85" s="204"/>
      <c r="AK85" s="204"/>
      <c r="AL85" s="204"/>
      <c r="AM85" s="204"/>
      <c r="AN85" s="204"/>
      <c r="AO85" s="204"/>
      <c r="AR85" s="48"/>
    </row>
    <row r="86" spans="1:90" s="1" customFormat="1" ht="6.95" customHeight="1" x14ac:dyDescent="0.2">
      <c r="B86" s="31"/>
      <c r="AR86" s="31"/>
    </row>
    <row r="87" spans="1:90" s="1" customFormat="1" ht="12" customHeight="1" x14ac:dyDescent="0.2">
      <c r="B87" s="31"/>
      <c r="C87" s="26" t="s">
        <v>19</v>
      </c>
      <c r="L87" s="50" t="str">
        <f>IF(K8="","",K8)</f>
        <v>Šternberk</v>
      </c>
      <c r="AI87" s="26" t="s">
        <v>21</v>
      </c>
      <c r="AM87" s="205" t="str">
        <f>IF(AN8= "","",AN8)</f>
        <v>13. 7. 2023</v>
      </c>
      <c r="AN87" s="205"/>
      <c r="AR87" s="31"/>
    </row>
    <row r="88" spans="1:90" s="1" customFormat="1" ht="6.95" customHeight="1" x14ac:dyDescent="0.2">
      <c r="B88" s="31"/>
      <c r="AR88" s="31"/>
    </row>
    <row r="89" spans="1:90" s="1" customFormat="1" ht="15.2" customHeight="1" x14ac:dyDescent="0.2">
      <c r="B89" s="31"/>
      <c r="C89" s="26" t="s">
        <v>23</v>
      </c>
      <c r="L89" s="3" t="str">
        <f>IF(E11= "","",E11)</f>
        <v xml:space="preserve"> </v>
      </c>
      <c r="AI89" s="26" t="s">
        <v>29</v>
      </c>
      <c r="AM89" s="206" t="str">
        <f>IF(E17="","",E17)</f>
        <v xml:space="preserve"> </v>
      </c>
      <c r="AN89" s="207"/>
      <c r="AO89" s="207"/>
      <c r="AP89" s="207"/>
      <c r="AR89" s="31"/>
      <c r="AS89" s="208" t="s">
        <v>53</v>
      </c>
      <c r="AT89" s="209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 x14ac:dyDescent="0.2">
      <c r="B90" s="31"/>
      <c r="C90" s="26" t="s">
        <v>27</v>
      </c>
      <c r="L90" s="3" t="str">
        <f>IF(E14= "Vyplň údaj","",E14)</f>
        <v/>
      </c>
      <c r="AI90" s="26" t="s">
        <v>31</v>
      </c>
      <c r="AM90" s="206" t="str">
        <f>IF(E20="","",E20)</f>
        <v xml:space="preserve"> </v>
      </c>
      <c r="AN90" s="207"/>
      <c r="AO90" s="207"/>
      <c r="AP90" s="207"/>
      <c r="AR90" s="31"/>
      <c r="AS90" s="210"/>
      <c r="AT90" s="211"/>
      <c r="BD90" s="55"/>
    </row>
    <row r="91" spans="1:90" s="1" customFormat="1" ht="10.9" customHeight="1" x14ac:dyDescent="0.2">
      <c r="B91" s="31"/>
      <c r="AR91" s="31"/>
      <c r="AS91" s="210"/>
      <c r="AT91" s="211"/>
      <c r="BD91" s="55"/>
    </row>
    <row r="92" spans="1:90" s="1" customFormat="1" ht="29.25" customHeight="1" x14ac:dyDescent="0.2">
      <c r="B92" s="31"/>
      <c r="C92" s="198" t="s">
        <v>54</v>
      </c>
      <c r="D92" s="199"/>
      <c r="E92" s="199"/>
      <c r="F92" s="199"/>
      <c r="G92" s="199"/>
      <c r="H92" s="56"/>
      <c r="I92" s="200" t="s">
        <v>55</v>
      </c>
      <c r="J92" s="199"/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201" t="s">
        <v>56</v>
      </c>
      <c r="AH92" s="199"/>
      <c r="AI92" s="199"/>
      <c r="AJ92" s="199"/>
      <c r="AK92" s="199"/>
      <c r="AL92" s="199"/>
      <c r="AM92" s="199"/>
      <c r="AN92" s="200" t="s">
        <v>57</v>
      </c>
      <c r="AO92" s="199"/>
      <c r="AP92" s="202"/>
      <c r="AQ92" s="57" t="s">
        <v>58</v>
      </c>
      <c r="AR92" s="31"/>
      <c r="AS92" s="58" t="s">
        <v>59</v>
      </c>
      <c r="AT92" s="59" t="s">
        <v>60</v>
      </c>
      <c r="AU92" s="59" t="s">
        <v>61</v>
      </c>
      <c r="AV92" s="59" t="s">
        <v>62</v>
      </c>
      <c r="AW92" s="59" t="s">
        <v>63</v>
      </c>
      <c r="AX92" s="59" t="s">
        <v>64</v>
      </c>
      <c r="AY92" s="59" t="s">
        <v>65</v>
      </c>
      <c r="AZ92" s="59" t="s">
        <v>66</v>
      </c>
      <c r="BA92" s="59" t="s">
        <v>67</v>
      </c>
      <c r="BB92" s="59" t="s">
        <v>68</v>
      </c>
      <c r="BC92" s="59" t="s">
        <v>69</v>
      </c>
      <c r="BD92" s="60" t="s">
        <v>70</v>
      </c>
    </row>
    <row r="93" spans="1:90" s="1" customFormat="1" ht="10.9" customHeight="1" x14ac:dyDescent="0.2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 x14ac:dyDescent="0.2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95">
        <f>ROUND(AG95,2)</f>
        <v>0</v>
      </c>
      <c r="AH94" s="195"/>
      <c r="AI94" s="195"/>
      <c r="AJ94" s="195"/>
      <c r="AK94" s="195"/>
      <c r="AL94" s="195"/>
      <c r="AM94" s="195"/>
      <c r="AN94" s="196">
        <f>SUM(AG94,AT94)</f>
        <v>0</v>
      </c>
      <c r="AO94" s="196"/>
      <c r="AP94" s="196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72</v>
      </c>
      <c r="BT94" s="71" t="s">
        <v>73</v>
      </c>
      <c r="BV94" s="71" t="s">
        <v>74</v>
      </c>
      <c r="BW94" s="71" t="s">
        <v>4</v>
      </c>
      <c r="BX94" s="71" t="s">
        <v>75</v>
      </c>
      <c r="CL94" s="71" t="s">
        <v>1</v>
      </c>
    </row>
    <row r="95" spans="1:90" s="6" customFormat="1" ht="16.5" customHeight="1" x14ac:dyDescent="0.2">
      <c r="A95" s="72" t="s">
        <v>76</v>
      </c>
      <c r="B95" s="73"/>
      <c r="C95" s="74"/>
      <c r="D95" s="194" t="s">
        <v>14</v>
      </c>
      <c r="E95" s="194"/>
      <c r="F95" s="194"/>
      <c r="G95" s="194"/>
      <c r="H95" s="194"/>
      <c r="I95" s="75"/>
      <c r="J95" s="194" t="s">
        <v>290</v>
      </c>
      <c r="K95" s="194"/>
      <c r="L95" s="194"/>
      <c r="M95" s="194"/>
      <c r="N95" s="194"/>
      <c r="O95" s="194"/>
      <c r="P95" s="194"/>
      <c r="Q95" s="194"/>
      <c r="R95" s="194"/>
      <c r="S95" s="194"/>
      <c r="T95" s="194"/>
      <c r="U95" s="194"/>
      <c r="V95" s="194"/>
      <c r="W95" s="194"/>
      <c r="X95" s="194"/>
      <c r="Y95" s="194"/>
      <c r="Z95" s="194"/>
      <c r="AA95" s="194"/>
      <c r="AB95" s="194"/>
      <c r="AC95" s="194"/>
      <c r="AD95" s="194"/>
      <c r="AE95" s="194"/>
      <c r="AF95" s="194"/>
      <c r="AG95" s="192">
        <f>'2024 - Most M2 - Šternberk'!J28</f>
        <v>0</v>
      </c>
      <c r="AH95" s="193"/>
      <c r="AI95" s="193"/>
      <c r="AJ95" s="193"/>
      <c r="AK95" s="193"/>
      <c r="AL95" s="193"/>
      <c r="AM95" s="193"/>
      <c r="AN95" s="192">
        <f>SUM(AG95,AT95)</f>
        <v>0</v>
      </c>
      <c r="AO95" s="193"/>
      <c r="AP95" s="193"/>
      <c r="AQ95" s="76" t="s">
        <v>77</v>
      </c>
      <c r="AR95" s="73"/>
      <c r="AS95" s="77">
        <v>0</v>
      </c>
      <c r="AT95" s="78">
        <f>ROUND(SUM(AV95:AW95),2)</f>
        <v>0</v>
      </c>
      <c r="AU95" s="79">
        <f>'2024 - Most M2 - Šternberk'!P121</f>
        <v>0</v>
      </c>
      <c r="AV95" s="78">
        <f>'2024 - Most M2 - Šternberk'!J31</f>
        <v>0</v>
      </c>
      <c r="AW95" s="78">
        <f>'2024 - Most M2 - Šternberk'!J32</f>
        <v>0</v>
      </c>
      <c r="AX95" s="78">
        <f>'2024 - Most M2 - Šternberk'!J33</f>
        <v>0</v>
      </c>
      <c r="AY95" s="78">
        <f>'2024 - Most M2 - Šternberk'!J34</f>
        <v>0</v>
      </c>
      <c r="AZ95" s="78">
        <f>'2024 - Most M2 - Šternberk'!F31</f>
        <v>0</v>
      </c>
      <c r="BA95" s="78">
        <f>'2024 - Most M2 - Šternberk'!F32</f>
        <v>0</v>
      </c>
      <c r="BB95" s="78">
        <f>'2024 - Most M2 - Šternberk'!F33</f>
        <v>0</v>
      </c>
      <c r="BC95" s="78">
        <f>'2024 - Most M2 - Šternberk'!F34</f>
        <v>0</v>
      </c>
      <c r="BD95" s="80">
        <f>'2024 - Most M2 - Šternberk'!F35</f>
        <v>0</v>
      </c>
      <c r="BT95" s="81" t="s">
        <v>78</v>
      </c>
      <c r="BU95" s="81" t="s">
        <v>79</v>
      </c>
      <c r="BV95" s="81" t="s">
        <v>74</v>
      </c>
      <c r="BW95" s="81" t="s">
        <v>4</v>
      </c>
      <c r="BX95" s="81" t="s">
        <v>75</v>
      </c>
      <c r="CL95" s="81" t="s">
        <v>1</v>
      </c>
    </row>
    <row r="96" spans="1:90" s="1" customFormat="1" ht="30" customHeight="1" x14ac:dyDescent="0.2">
      <c r="B96" s="31"/>
      <c r="AR96" s="31"/>
    </row>
    <row r="97" spans="2:44" s="1" customFormat="1" ht="6.95" customHeight="1" x14ac:dyDescent="0.2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mergeCells count="42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1:P31"/>
    <mergeCell ref="W32:AE32"/>
    <mergeCell ref="AK32:AO32"/>
    <mergeCell ref="L32:P32"/>
  </mergeCells>
  <hyperlinks>
    <hyperlink ref="A95" location="'2024 - lávka M2 - Šternberk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9"/>
  <sheetViews>
    <sheetView showGridLines="0" tabSelected="1" topLeftCell="A201" workbookViewId="0">
      <selection activeCell="Z213" sqref="Z213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97" t="s">
        <v>5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6" t="s">
        <v>4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80</v>
      </c>
    </row>
    <row r="4" spans="2:46" ht="24.95" customHeight="1" x14ac:dyDescent="0.2">
      <c r="B4" s="19"/>
      <c r="D4" s="20" t="s">
        <v>81</v>
      </c>
      <c r="L4" s="19"/>
      <c r="M4" s="82" t="s">
        <v>10</v>
      </c>
      <c r="AT4" s="16" t="s">
        <v>3</v>
      </c>
    </row>
    <row r="5" spans="2:46" ht="6.95" customHeight="1" x14ac:dyDescent="0.2">
      <c r="B5" s="19"/>
      <c r="L5" s="19"/>
    </row>
    <row r="6" spans="2:46" s="1" customFormat="1" ht="12" customHeight="1" x14ac:dyDescent="0.2">
      <c r="B6" s="31"/>
      <c r="D6" s="26" t="s">
        <v>16</v>
      </c>
      <c r="L6" s="31"/>
    </row>
    <row r="7" spans="2:46" s="1" customFormat="1" ht="16.5" customHeight="1" x14ac:dyDescent="0.2">
      <c r="B7" s="31"/>
      <c r="E7" s="203" t="s">
        <v>290</v>
      </c>
      <c r="F7" s="216"/>
      <c r="G7" s="216"/>
      <c r="H7" s="216"/>
      <c r="L7" s="31"/>
    </row>
    <row r="8" spans="2:46" s="1" customFormat="1" x14ac:dyDescent="0.2">
      <c r="B8" s="31"/>
      <c r="L8" s="31"/>
    </row>
    <row r="9" spans="2:46" s="1" customFormat="1" ht="12" customHeight="1" x14ac:dyDescent="0.2">
      <c r="B9" s="31"/>
      <c r="D9" s="26" t="s">
        <v>17</v>
      </c>
      <c r="F9" s="24" t="s">
        <v>1</v>
      </c>
      <c r="I9" s="26" t="s">
        <v>18</v>
      </c>
      <c r="J9" s="24" t="s">
        <v>1</v>
      </c>
      <c r="L9" s="31"/>
    </row>
    <row r="10" spans="2:46" s="1" customFormat="1" ht="12" customHeight="1" x14ac:dyDescent="0.2">
      <c r="B10" s="31"/>
      <c r="D10" s="26" t="s">
        <v>19</v>
      </c>
      <c r="F10" s="24" t="s">
        <v>20</v>
      </c>
      <c r="I10" s="26" t="s">
        <v>21</v>
      </c>
      <c r="J10" s="51" t="str">
        <f>'Rekapitulace stavby'!AN8</f>
        <v>13. 7. 2023</v>
      </c>
      <c r="L10" s="31"/>
    </row>
    <row r="11" spans="2:46" s="1" customFormat="1" ht="10.9" customHeight="1" x14ac:dyDescent="0.2">
      <c r="B11" s="31"/>
      <c r="L11" s="31"/>
    </row>
    <row r="12" spans="2:46" s="1" customFormat="1" ht="12" customHeight="1" x14ac:dyDescent="0.2">
      <c r="B12" s="31"/>
      <c r="D12" s="26" t="s">
        <v>23</v>
      </c>
      <c r="I12" s="26" t="s">
        <v>24</v>
      </c>
      <c r="J12" s="24" t="str">
        <f>IF('Rekapitulace stavby'!AN10="","",'Rekapitulace stavby'!AN10)</f>
        <v/>
      </c>
      <c r="L12" s="31"/>
    </row>
    <row r="13" spans="2:46" s="1" customFormat="1" ht="18" customHeight="1" x14ac:dyDescent="0.2">
      <c r="B13" s="31"/>
      <c r="E13" s="24" t="str">
        <f>IF('Rekapitulace stavby'!E11="","",'Rekapitulace stavby'!E11)</f>
        <v xml:space="preserve"> </v>
      </c>
      <c r="I13" s="26" t="s">
        <v>26</v>
      </c>
      <c r="J13" s="24" t="str">
        <f>IF('Rekapitulace stavby'!AN11="","",'Rekapitulace stavby'!AN11)</f>
        <v/>
      </c>
      <c r="L13" s="31"/>
    </row>
    <row r="14" spans="2:46" s="1" customFormat="1" ht="6.95" customHeight="1" x14ac:dyDescent="0.2">
      <c r="B14" s="31"/>
      <c r="L14" s="31"/>
    </row>
    <row r="15" spans="2:46" s="1" customFormat="1" ht="12" customHeight="1" x14ac:dyDescent="0.2">
      <c r="B15" s="31"/>
      <c r="D15" s="26" t="s">
        <v>27</v>
      </c>
      <c r="I15" s="26" t="s">
        <v>24</v>
      </c>
      <c r="J15" s="27" t="str">
        <f>'Rekapitulace stavby'!AN13</f>
        <v>Vyplň údaj</v>
      </c>
      <c r="L15" s="31"/>
    </row>
    <row r="16" spans="2:46" s="1" customFormat="1" ht="18" customHeight="1" x14ac:dyDescent="0.2">
      <c r="B16" s="31"/>
      <c r="E16" s="217" t="str">
        <f>'Rekapitulace stavby'!E14</f>
        <v>Vyplň údaj</v>
      </c>
      <c r="F16" s="183"/>
      <c r="G16" s="183"/>
      <c r="H16" s="183"/>
      <c r="I16" s="26" t="s">
        <v>26</v>
      </c>
      <c r="J16" s="27" t="str">
        <f>'Rekapitulace stavby'!AN14</f>
        <v>Vyplň údaj</v>
      </c>
      <c r="L16" s="31"/>
    </row>
    <row r="17" spans="2:12" s="1" customFormat="1" ht="6.95" customHeight="1" x14ac:dyDescent="0.2">
      <c r="B17" s="31"/>
      <c r="L17" s="31"/>
    </row>
    <row r="18" spans="2:12" s="1" customFormat="1" ht="12" customHeight="1" x14ac:dyDescent="0.2">
      <c r="B18" s="31"/>
      <c r="D18" s="26" t="s">
        <v>29</v>
      </c>
      <c r="I18" s="26" t="s">
        <v>24</v>
      </c>
      <c r="J18" s="24" t="str">
        <f>IF('Rekapitulace stavby'!AN16="","",'Rekapitulace stavby'!AN16)</f>
        <v/>
      </c>
      <c r="L18" s="31"/>
    </row>
    <row r="19" spans="2:12" s="1" customFormat="1" ht="18" customHeight="1" x14ac:dyDescent="0.2">
      <c r="B19" s="31"/>
      <c r="E19" s="24" t="str">
        <f>IF('Rekapitulace stavby'!E17="","",'Rekapitulace stavby'!E17)</f>
        <v xml:space="preserve"> </v>
      </c>
      <c r="I19" s="26" t="s">
        <v>26</v>
      </c>
      <c r="J19" s="24" t="str">
        <f>IF('Rekapitulace stavby'!AN17="","",'Rekapitulace stavby'!AN17)</f>
        <v/>
      </c>
      <c r="L19" s="31"/>
    </row>
    <row r="20" spans="2:12" s="1" customFormat="1" ht="6.95" customHeight="1" x14ac:dyDescent="0.2">
      <c r="B20" s="31"/>
      <c r="L20" s="31"/>
    </row>
    <row r="21" spans="2:12" s="1" customFormat="1" ht="12" customHeight="1" x14ac:dyDescent="0.2">
      <c r="B21" s="31"/>
      <c r="D21" s="26" t="s">
        <v>31</v>
      </c>
      <c r="I21" s="26" t="s">
        <v>24</v>
      </c>
      <c r="J21" s="24" t="str">
        <f>IF('Rekapitulace stavby'!AN19="","",'Rekapitulace stavby'!AN19)</f>
        <v/>
      </c>
      <c r="L21" s="31"/>
    </row>
    <row r="22" spans="2:12" s="1" customFormat="1" ht="18" customHeight="1" x14ac:dyDescent="0.2">
      <c r="B22" s="31"/>
      <c r="E22" s="24" t="str">
        <f>IF('Rekapitulace stavby'!E20="","",'Rekapitulace stavby'!E20)</f>
        <v xml:space="preserve"> </v>
      </c>
      <c r="I22" s="26" t="s">
        <v>26</v>
      </c>
      <c r="J22" s="24" t="str">
        <f>IF('Rekapitulace stavby'!AN20="","",'Rekapitulace stavby'!AN20)</f>
        <v/>
      </c>
      <c r="L22" s="31"/>
    </row>
    <row r="23" spans="2:12" s="1" customFormat="1" ht="6.95" customHeight="1" x14ac:dyDescent="0.2">
      <c r="B23" s="31"/>
      <c r="L23" s="31"/>
    </row>
    <row r="24" spans="2:12" s="1" customFormat="1" ht="12" customHeight="1" x14ac:dyDescent="0.2">
      <c r="B24" s="31"/>
      <c r="D24" s="26" t="s">
        <v>32</v>
      </c>
      <c r="L24" s="31"/>
    </row>
    <row r="25" spans="2:12" s="7" customFormat="1" ht="16.5" customHeight="1" x14ac:dyDescent="0.2">
      <c r="B25" s="83"/>
      <c r="E25" s="188" t="s">
        <v>1</v>
      </c>
      <c r="F25" s="188"/>
      <c r="G25" s="188"/>
      <c r="H25" s="188"/>
      <c r="L25" s="83"/>
    </row>
    <row r="26" spans="2:12" s="1" customFormat="1" ht="6.95" customHeight="1" x14ac:dyDescent="0.2">
      <c r="B26" s="31"/>
      <c r="L26" s="31"/>
    </row>
    <row r="27" spans="2:12" s="1" customFormat="1" ht="6.95" customHeight="1" x14ac:dyDescent="0.2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 x14ac:dyDescent="0.2">
      <c r="B28" s="31"/>
      <c r="D28" s="84" t="s">
        <v>33</v>
      </c>
      <c r="J28" s="65">
        <f>ROUND(J121, 2)</f>
        <v>0</v>
      </c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 x14ac:dyDescent="0.2">
      <c r="B30" s="31"/>
      <c r="F30" s="34" t="s">
        <v>35</v>
      </c>
      <c r="I30" s="34" t="s">
        <v>34</v>
      </c>
      <c r="J30" s="34" t="s">
        <v>36</v>
      </c>
      <c r="L30" s="31"/>
    </row>
    <row r="31" spans="2:12" s="1" customFormat="1" ht="14.45" customHeight="1" x14ac:dyDescent="0.2">
      <c r="B31" s="31"/>
      <c r="D31" s="54" t="s">
        <v>37</v>
      </c>
      <c r="E31" s="26" t="s">
        <v>38</v>
      </c>
      <c r="F31" s="85">
        <f>ROUND((SUM(BE121:BE218)),  2)</f>
        <v>0</v>
      </c>
      <c r="I31" s="86">
        <v>0.21</v>
      </c>
      <c r="J31" s="85">
        <f>ROUND(((SUM(BE121:BE218))*I31),  2)</f>
        <v>0</v>
      </c>
      <c r="L31" s="31"/>
    </row>
    <row r="32" spans="2:12" s="1" customFormat="1" ht="14.45" customHeight="1" x14ac:dyDescent="0.2">
      <c r="B32" s="31"/>
      <c r="E32" s="26" t="s">
        <v>39</v>
      </c>
      <c r="F32" s="85">
        <f>ROUND((SUM(BF121:BF218)),  2)</f>
        <v>0</v>
      </c>
      <c r="I32" s="86">
        <v>0.15</v>
      </c>
      <c r="J32" s="85">
        <f>ROUND(((SUM(BF121:BF218))*I32),  2)</f>
        <v>0</v>
      </c>
      <c r="L32" s="31"/>
    </row>
    <row r="33" spans="2:12" s="1" customFormat="1" ht="14.45" hidden="1" customHeight="1" x14ac:dyDescent="0.2">
      <c r="B33" s="31"/>
      <c r="E33" s="26" t="s">
        <v>40</v>
      </c>
      <c r="F33" s="85">
        <f>ROUND((SUM(BG121:BG218)),  2)</f>
        <v>0</v>
      </c>
      <c r="I33" s="86">
        <v>0.21</v>
      </c>
      <c r="J33" s="85">
        <f>0</f>
        <v>0</v>
      </c>
      <c r="L33" s="31"/>
    </row>
    <row r="34" spans="2:12" s="1" customFormat="1" ht="14.45" hidden="1" customHeight="1" x14ac:dyDescent="0.2">
      <c r="B34" s="31"/>
      <c r="E34" s="26" t="s">
        <v>41</v>
      </c>
      <c r="F34" s="85">
        <f>ROUND((SUM(BH121:BH218)),  2)</f>
        <v>0</v>
      </c>
      <c r="I34" s="86">
        <v>0.15</v>
      </c>
      <c r="J34" s="85">
        <f>0</f>
        <v>0</v>
      </c>
      <c r="L34" s="31"/>
    </row>
    <row r="35" spans="2:12" s="1" customFormat="1" ht="14.45" hidden="1" customHeight="1" x14ac:dyDescent="0.2">
      <c r="B35" s="31"/>
      <c r="E35" s="26" t="s">
        <v>42</v>
      </c>
      <c r="F35" s="85">
        <f>ROUND((SUM(BI121:BI218)),  2)</f>
        <v>0</v>
      </c>
      <c r="I35" s="86">
        <v>0</v>
      </c>
      <c r="J35" s="85">
        <f>0</f>
        <v>0</v>
      </c>
      <c r="L35" s="31"/>
    </row>
    <row r="36" spans="2:12" s="1" customFormat="1" ht="6.95" customHeight="1" x14ac:dyDescent="0.2">
      <c r="B36" s="31"/>
      <c r="L36" s="31"/>
    </row>
    <row r="37" spans="2:12" s="1" customFormat="1" ht="25.35" customHeight="1" x14ac:dyDescent="0.2">
      <c r="B37" s="31"/>
      <c r="C37" s="87"/>
      <c r="D37" s="88" t="s">
        <v>43</v>
      </c>
      <c r="E37" s="56"/>
      <c r="F37" s="56"/>
      <c r="G37" s="89" t="s">
        <v>44</v>
      </c>
      <c r="H37" s="90" t="s">
        <v>45</v>
      </c>
      <c r="I37" s="56"/>
      <c r="J37" s="91">
        <f>SUM(J28:J35)</f>
        <v>0</v>
      </c>
      <c r="K37" s="92"/>
      <c r="L37" s="31"/>
    </row>
    <row r="38" spans="2:12" s="1" customFormat="1" ht="14.45" customHeight="1" x14ac:dyDescent="0.2">
      <c r="B38" s="31"/>
      <c r="L38" s="31"/>
    </row>
    <row r="39" spans="2:12" ht="14.45" customHeight="1" x14ac:dyDescent="0.2">
      <c r="B39" s="19"/>
      <c r="L39" s="19"/>
    </row>
    <row r="40" spans="2:12" ht="14.45" customHeight="1" x14ac:dyDescent="0.2">
      <c r="B40" s="19"/>
      <c r="L40" s="19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46</v>
      </c>
      <c r="E50" s="41"/>
      <c r="F50" s="41"/>
      <c r="G50" s="40" t="s">
        <v>47</v>
      </c>
      <c r="H50" s="41"/>
      <c r="I50" s="41"/>
      <c r="J50" s="41"/>
      <c r="K50" s="41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1"/>
      <c r="D61" s="42" t="s">
        <v>48</v>
      </c>
      <c r="E61" s="33"/>
      <c r="F61" s="93" t="s">
        <v>49</v>
      </c>
      <c r="G61" s="42" t="s">
        <v>48</v>
      </c>
      <c r="H61" s="33"/>
      <c r="I61" s="33"/>
      <c r="J61" s="94" t="s">
        <v>49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1"/>
      <c r="D65" s="40" t="s">
        <v>50</v>
      </c>
      <c r="E65" s="41"/>
      <c r="F65" s="41"/>
      <c r="G65" s="40" t="s">
        <v>51</v>
      </c>
      <c r="H65" s="41"/>
      <c r="I65" s="41"/>
      <c r="J65" s="41"/>
      <c r="K65" s="41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1"/>
      <c r="D76" s="42" t="s">
        <v>48</v>
      </c>
      <c r="E76" s="33"/>
      <c r="F76" s="93" t="s">
        <v>49</v>
      </c>
      <c r="G76" s="42" t="s">
        <v>48</v>
      </c>
      <c r="H76" s="33"/>
      <c r="I76" s="33"/>
      <c r="J76" s="94" t="s">
        <v>49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 x14ac:dyDescent="0.2">
      <c r="B82" s="31"/>
      <c r="C82" s="20" t="s">
        <v>82</v>
      </c>
      <c r="L82" s="31"/>
    </row>
    <row r="83" spans="2:47" s="1" customFormat="1" ht="6.95" customHeight="1" x14ac:dyDescent="0.2">
      <c r="B83" s="31"/>
      <c r="L83" s="31"/>
    </row>
    <row r="84" spans="2:47" s="1" customFormat="1" ht="12" customHeight="1" x14ac:dyDescent="0.2">
      <c r="B84" s="31"/>
      <c r="C84" s="26" t="s">
        <v>16</v>
      </c>
      <c r="L84" s="31"/>
    </row>
    <row r="85" spans="2:47" s="1" customFormat="1" ht="16.5" customHeight="1" x14ac:dyDescent="0.2">
      <c r="B85" s="31"/>
      <c r="E85" s="203" t="str">
        <f>E7</f>
        <v>Most M2 - Šternberk</v>
      </c>
      <c r="F85" s="216"/>
      <c r="G85" s="216"/>
      <c r="H85" s="216"/>
      <c r="L85" s="31"/>
    </row>
    <row r="86" spans="2:47" s="1" customFormat="1" ht="6.95" customHeight="1" x14ac:dyDescent="0.2">
      <c r="B86" s="31"/>
      <c r="L86" s="31"/>
    </row>
    <row r="87" spans="2:47" s="1" customFormat="1" ht="12" customHeight="1" x14ac:dyDescent="0.2">
      <c r="B87" s="31"/>
      <c r="C87" s="26" t="s">
        <v>19</v>
      </c>
      <c r="F87" s="24" t="str">
        <f>F10</f>
        <v>Šternberk</v>
      </c>
      <c r="I87" s="26" t="s">
        <v>21</v>
      </c>
      <c r="J87" s="51" t="str">
        <f>IF(J10="","",J10)</f>
        <v>13. 7. 2023</v>
      </c>
      <c r="L87" s="31"/>
    </row>
    <row r="88" spans="2:47" s="1" customFormat="1" ht="6.95" customHeight="1" x14ac:dyDescent="0.2">
      <c r="B88" s="31"/>
      <c r="L88" s="31"/>
    </row>
    <row r="89" spans="2:47" s="1" customFormat="1" ht="15.2" customHeight="1" x14ac:dyDescent="0.2">
      <c r="B89" s="31"/>
      <c r="C89" s="26" t="s">
        <v>23</v>
      </c>
      <c r="F89" s="24" t="str">
        <f>E13</f>
        <v xml:space="preserve"> </v>
      </c>
      <c r="I89" s="26" t="s">
        <v>29</v>
      </c>
      <c r="J89" s="29" t="str">
        <f>E19</f>
        <v xml:space="preserve"> </v>
      </c>
      <c r="L89" s="31"/>
    </row>
    <row r="90" spans="2:47" s="1" customFormat="1" ht="15.2" customHeight="1" x14ac:dyDescent="0.2">
      <c r="B90" s="31"/>
      <c r="C90" s="26" t="s">
        <v>27</v>
      </c>
      <c r="F90" s="24" t="str">
        <f>IF(E16="","",E16)</f>
        <v>Vyplň údaj</v>
      </c>
      <c r="I90" s="26" t="s">
        <v>31</v>
      </c>
      <c r="J90" s="29" t="str">
        <f>E22</f>
        <v xml:space="preserve"> </v>
      </c>
      <c r="L90" s="31"/>
    </row>
    <row r="91" spans="2:47" s="1" customFormat="1" ht="10.35" customHeight="1" x14ac:dyDescent="0.2">
      <c r="B91" s="31"/>
      <c r="L91" s="31"/>
    </row>
    <row r="92" spans="2:47" s="1" customFormat="1" ht="29.25" customHeight="1" x14ac:dyDescent="0.2">
      <c r="B92" s="31"/>
      <c r="C92" s="95" t="s">
        <v>83</v>
      </c>
      <c r="D92" s="87"/>
      <c r="E92" s="87"/>
      <c r="F92" s="87"/>
      <c r="G92" s="87"/>
      <c r="H92" s="87"/>
      <c r="I92" s="87"/>
      <c r="J92" s="96" t="s">
        <v>84</v>
      </c>
      <c r="K92" s="87"/>
      <c r="L92" s="31"/>
    </row>
    <row r="93" spans="2:47" s="1" customFormat="1" ht="10.35" customHeight="1" x14ac:dyDescent="0.2">
      <c r="B93" s="31"/>
      <c r="L93" s="31"/>
    </row>
    <row r="94" spans="2:47" s="1" customFormat="1" ht="22.9" customHeight="1" x14ac:dyDescent="0.2">
      <c r="B94" s="31"/>
      <c r="C94" s="97" t="s">
        <v>85</v>
      </c>
      <c r="J94" s="65">
        <f>J121</f>
        <v>0</v>
      </c>
      <c r="L94" s="31"/>
      <c r="AU94" s="16" t="s">
        <v>86</v>
      </c>
    </row>
    <row r="95" spans="2:47" s="8" customFormat="1" ht="24.95" customHeight="1" x14ac:dyDescent="0.2">
      <c r="B95" s="98"/>
      <c r="D95" s="99" t="s">
        <v>87</v>
      </c>
      <c r="E95" s="100"/>
      <c r="F95" s="100"/>
      <c r="G95" s="100"/>
      <c r="H95" s="100"/>
      <c r="I95" s="100"/>
      <c r="J95" s="101">
        <f>J122</f>
        <v>0</v>
      </c>
      <c r="L95" s="98"/>
    </row>
    <row r="96" spans="2:47" s="9" customFormat="1" ht="19.899999999999999" customHeight="1" x14ac:dyDescent="0.2">
      <c r="B96" s="102"/>
      <c r="D96" s="103" t="s">
        <v>88</v>
      </c>
      <c r="E96" s="104"/>
      <c r="F96" s="104"/>
      <c r="G96" s="104"/>
      <c r="H96" s="104"/>
      <c r="I96" s="104"/>
      <c r="J96" s="105">
        <f>J123</f>
        <v>0</v>
      </c>
      <c r="L96" s="102"/>
    </row>
    <row r="97" spans="2:12" s="9" customFormat="1" ht="19.899999999999999" customHeight="1" x14ac:dyDescent="0.2">
      <c r="B97" s="102"/>
      <c r="D97" s="103" t="s">
        <v>89</v>
      </c>
      <c r="E97" s="104"/>
      <c r="F97" s="104"/>
      <c r="G97" s="104"/>
      <c r="H97" s="104"/>
      <c r="I97" s="104"/>
      <c r="J97" s="105">
        <f>J144</f>
        <v>0</v>
      </c>
      <c r="L97" s="102"/>
    </row>
    <row r="98" spans="2:12" s="9" customFormat="1" ht="19.899999999999999" customHeight="1" x14ac:dyDescent="0.2">
      <c r="B98" s="102"/>
      <c r="D98" s="103" t="s">
        <v>90</v>
      </c>
      <c r="E98" s="104"/>
      <c r="F98" s="104"/>
      <c r="G98" s="104"/>
      <c r="H98" s="104"/>
      <c r="I98" s="104"/>
      <c r="J98" s="105">
        <f>J199</f>
        <v>0</v>
      </c>
      <c r="L98" s="102"/>
    </row>
    <row r="99" spans="2:12" s="9" customFormat="1" ht="19.899999999999999" customHeight="1" x14ac:dyDescent="0.2">
      <c r="B99" s="102"/>
      <c r="D99" s="103" t="s">
        <v>91</v>
      </c>
      <c r="E99" s="104"/>
      <c r="F99" s="104"/>
      <c r="G99" s="104"/>
      <c r="H99" s="104"/>
      <c r="I99" s="104"/>
      <c r="J99" s="105">
        <f>J207</f>
        <v>0</v>
      </c>
      <c r="L99" s="102"/>
    </row>
    <row r="100" spans="2:12" s="8" customFormat="1" ht="24.95" customHeight="1" x14ac:dyDescent="0.2">
      <c r="B100" s="98"/>
      <c r="D100" s="99" t="s">
        <v>92</v>
      </c>
      <c r="E100" s="100"/>
      <c r="F100" s="100"/>
      <c r="G100" s="100"/>
      <c r="H100" s="100"/>
      <c r="I100" s="100"/>
      <c r="J100" s="101">
        <f>J209</f>
        <v>0</v>
      </c>
      <c r="L100" s="98"/>
    </row>
    <row r="101" spans="2:12" s="8" customFormat="1" ht="24.95" customHeight="1" x14ac:dyDescent="0.2">
      <c r="B101" s="98"/>
      <c r="D101" s="99" t="s">
        <v>93</v>
      </c>
      <c r="E101" s="100"/>
      <c r="F101" s="100"/>
      <c r="G101" s="100"/>
      <c r="H101" s="100"/>
      <c r="I101" s="100"/>
      <c r="J101" s="101">
        <f>J210</f>
        <v>0</v>
      </c>
      <c r="L101" s="98"/>
    </row>
    <row r="102" spans="2:12" s="9" customFormat="1" ht="19.899999999999999" customHeight="1" x14ac:dyDescent="0.2">
      <c r="B102" s="102"/>
      <c r="D102" s="103" t="s">
        <v>94</v>
      </c>
      <c r="E102" s="104"/>
      <c r="F102" s="104"/>
      <c r="G102" s="104"/>
      <c r="H102" s="104"/>
      <c r="I102" s="104"/>
      <c r="J102" s="105">
        <f>J214</f>
        <v>0</v>
      </c>
      <c r="L102" s="102"/>
    </row>
    <row r="103" spans="2:12" s="9" customFormat="1" ht="19.899999999999999" customHeight="1" x14ac:dyDescent="0.2">
      <c r="B103" s="102"/>
      <c r="D103" s="103" t="s">
        <v>95</v>
      </c>
      <c r="E103" s="104"/>
      <c r="F103" s="104"/>
      <c r="G103" s="104"/>
      <c r="H103" s="104"/>
      <c r="I103" s="104"/>
      <c r="J103" s="105">
        <f>J217</f>
        <v>0</v>
      </c>
      <c r="L103" s="102"/>
    </row>
    <row r="104" spans="2:12" s="1" customFormat="1" ht="21.75" customHeight="1" x14ac:dyDescent="0.2">
      <c r="B104" s="31"/>
      <c r="L104" s="31"/>
    </row>
    <row r="105" spans="2:12" s="1" customFormat="1" ht="6.95" customHeight="1" x14ac:dyDescent="0.2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9" spans="2:12" s="1" customFormat="1" ht="6.95" customHeight="1" x14ac:dyDescent="0.2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 x14ac:dyDescent="0.2">
      <c r="B110" s="31"/>
      <c r="C110" s="20" t="s">
        <v>96</v>
      </c>
      <c r="L110" s="31"/>
    </row>
    <row r="111" spans="2:12" s="1" customFormat="1" ht="6.95" customHeight="1" x14ac:dyDescent="0.2">
      <c r="B111" s="31"/>
      <c r="L111" s="31"/>
    </row>
    <row r="112" spans="2:12" s="1" customFormat="1" ht="12" customHeight="1" x14ac:dyDescent="0.2">
      <c r="B112" s="31"/>
      <c r="C112" s="26" t="s">
        <v>16</v>
      </c>
      <c r="L112" s="31"/>
    </row>
    <row r="113" spans="2:65" s="1" customFormat="1" ht="16.5" customHeight="1" x14ac:dyDescent="0.2">
      <c r="B113" s="31"/>
      <c r="E113" s="203" t="str">
        <f>E7</f>
        <v>Most M2 - Šternberk</v>
      </c>
      <c r="F113" s="216"/>
      <c r="G113" s="216"/>
      <c r="H113" s="216"/>
      <c r="L113" s="31"/>
    </row>
    <row r="114" spans="2:65" s="1" customFormat="1" ht="6.95" customHeight="1" x14ac:dyDescent="0.2">
      <c r="B114" s="31"/>
      <c r="L114" s="31"/>
    </row>
    <row r="115" spans="2:65" s="1" customFormat="1" ht="12" customHeight="1" x14ac:dyDescent="0.2">
      <c r="B115" s="31"/>
      <c r="C115" s="26" t="s">
        <v>19</v>
      </c>
      <c r="F115" s="24" t="str">
        <f>F10</f>
        <v>Šternberk</v>
      </c>
      <c r="I115" s="26" t="s">
        <v>21</v>
      </c>
      <c r="J115" s="51" t="str">
        <f>IF(J10="","",J10)</f>
        <v>13. 7. 2023</v>
      </c>
      <c r="L115" s="31"/>
    </row>
    <row r="116" spans="2:65" s="1" customFormat="1" ht="6.95" customHeight="1" x14ac:dyDescent="0.2">
      <c r="B116" s="31"/>
      <c r="L116" s="31"/>
    </row>
    <row r="117" spans="2:65" s="1" customFormat="1" ht="15.2" customHeight="1" x14ac:dyDescent="0.2">
      <c r="B117" s="31"/>
      <c r="C117" s="26" t="s">
        <v>23</v>
      </c>
      <c r="F117" s="24" t="str">
        <f>E13</f>
        <v xml:space="preserve"> </v>
      </c>
      <c r="I117" s="26" t="s">
        <v>29</v>
      </c>
      <c r="J117" s="29" t="str">
        <f>E19</f>
        <v xml:space="preserve"> </v>
      </c>
      <c r="L117" s="31"/>
    </row>
    <row r="118" spans="2:65" s="1" customFormat="1" ht="15.2" customHeight="1" x14ac:dyDescent="0.2">
      <c r="B118" s="31"/>
      <c r="C118" s="26" t="s">
        <v>27</v>
      </c>
      <c r="F118" s="24" t="str">
        <f>IF(E16="","",E16)</f>
        <v>Vyplň údaj</v>
      </c>
      <c r="I118" s="26" t="s">
        <v>31</v>
      </c>
      <c r="J118" s="29" t="str">
        <f>E22</f>
        <v xml:space="preserve"> </v>
      </c>
      <c r="L118" s="31"/>
    </row>
    <row r="119" spans="2:65" s="1" customFormat="1" ht="10.35" customHeight="1" x14ac:dyDescent="0.2">
      <c r="B119" s="31"/>
      <c r="L119" s="31"/>
    </row>
    <row r="120" spans="2:65" s="10" customFormat="1" ht="29.25" customHeight="1" x14ac:dyDescent="0.2">
      <c r="B120" s="106"/>
      <c r="C120" s="107" t="s">
        <v>97</v>
      </c>
      <c r="D120" s="108" t="s">
        <v>58</v>
      </c>
      <c r="E120" s="108" t="s">
        <v>54</v>
      </c>
      <c r="F120" s="108" t="s">
        <v>55</v>
      </c>
      <c r="G120" s="108" t="s">
        <v>98</v>
      </c>
      <c r="H120" s="108" t="s">
        <v>99</v>
      </c>
      <c r="I120" s="108" t="s">
        <v>100</v>
      </c>
      <c r="J120" s="109" t="s">
        <v>84</v>
      </c>
      <c r="K120" s="110" t="s">
        <v>101</v>
      </c>
      <c r="L120" s="106"/>
      <c r="M120" s="58" t="s">
        <v>1</v>
      </c>
      <c r="N120" s="59" t="s">
        <v>37</v>
      </c>
      <c r="O120" s="59" t="s">
        <v>102</v>
      </c>
      <c r="P120" s="59" t="s">
        <v>103</v>
      </c>
      <c r="Q120" s="59" t="s">
        <v>104</v>
      </c>
      <c r="R120" s="59" t="s">
        <v>105</v>
      </c>
      <c r="S120" s="59" t="s">
        <v>106</v>
      </c>
      <c r="T120" s="60" t="s">
        <v>107</v>
      </c>
    </row>
    <row r="121" spans="2:65" s="1" customFormat="1" ht="22.9" customHeight="1" x14ac:dyDescent="0.25">
      <c r="B121" s="31"/>
      <c r="C121" s="63" t="s">
        <v>108</v>
      </c>
      <c r="J121" s="111">
        <f>BK121</f>
        <v>0</v>
      </c>
      <c r="L121" s="31"/>
      <c r="M121" s="61"/>
      <c r="N121" s="52"/>
      <c r="O121" s="52"/>
      <c r="P121" s="112">
        <f>P122+P209+P210</f>
        <v>0</v>
      </c>
      <c r="Q121" s="52"/>
      <c r="R121" s="112">
        <f>R122+R209+R210</f>
        <v>1.0137461800000001</v>
      </c>
      <c r="S121" s="52"/>
      <c r="T121" s="113">
        <f>T122+T209+T210</f>
        <v>0</v>
      </c>
      <c r="AT121" s="16" t="s">
        <v>72</v>
      </c>
      <c r="AU121" s="16" t="s">
        <v>86</v>
      </c>
      <c r="BK121" s="114">
        <f>BK122+BK209+BK210</f>
        <v>0</v>
      </c>
    </row>
    <row r="122" spans="2:65" s="11" customFormat="1" ht="25.9" customHeight="1" x14ac:dyDescent="0.2">
      <c r="B122" s="115"/>
      <c r="D122" s="116" t="s">
        <v>72</v>
      </c>
      <c r="E122" s="117" t="s">
        <v>109</v>
      </c>
      <c r="F122" s="117" t="s">
        <v>110</v>
      </c>
      <c r="I122" s="118"/>
      <c r="J122" s="119">
        <f>BK122</f>
        <v>0</v>
      </c>
      <c r="L122" s="115"/>
      <c r="M122" s="120"/>
      <c r="P122" s="121">
        <f>P123+P144+P199+P207</f>
        <v>0</v>
      </c>
      <c r="R122" s="121">
        <f>R123+R144+R199+R207</f>
        <v>1.0137461800000001</v>
      </c>
      <c r="T122" s="122">
        <f>T123+T144+T199+T207</f>
        <v>0</v>
      </c>
      <c r="AR122" s="116" t="s">
        <v>78</v>
      </c>
      <c r="AT122" s="123" t="s">
        <v>72</v>
      </c>
      <c r="AU122" s="123" t="s">
        <v>73</v>
      </c>
      <c r="AY122" s="116" t="s">
        <v>111</v>
      </c>
      <c r="BK122" s="124">
        <f>BK123+BK144+BK199+BK207</f>
        <v>0</v>
      </c>
    </row>
    <row r="123" spans="2:65" s="11" customFormat="1" ht="22.9" customHeight="1" x14ac:dyDescent="0.2">
      <c r="B123" s="115"/>
      <c r="D123" s="116" t="s">
        <v>72</v>
      </c>
      <c r="E123" s="125" t="s">
        <v>112</v>
      </c>
      <c r="F123" s="125" t="s">
        <v>113</v>
      </c>
      <c r="I123" s="118"/>
      <c r="J123" s="126">
        <f>BK123</f>
        <v>0</v>
      </c>
      <c r="L123" s="115"/>
      <c r="M123" s="120"/>
      <c r="P123" s="121">
        <f>SUM(P124:P143)</f>
        <v>0</v>
      </c>
      <c r="R123" s="121">
        <f>SUM(R124:R143)</f>
        <v>0.14080456</v>
      </c>
      <c r="T123" s="122">
        <f>SUM(T124:T143)</f>
        <v>0</v>
      </c>
      <c r="AR123" s="116" t="s">
        <v>78</v>
      </c>
      <c r="AT123" s="123" t="s">
        <v>72</v>
      </c>
      <c r="AU123" s="123" t="s">
        <v>78</v>
      </c>
      <c r="AY123" s="116" t="s">
        <v>111</v>
      </c>
      <c r="BK123" s="124">
        <f>SUM(BK124:BK143)</f>
        <v>0</v>
      </c>
    </row>
    <row r="124" spans="2:65" s="1" customFormat="1" ht="55.5" customHeight="1" x14ac:dyDescent="0.2">
      <c r="B124" s="127"/>
      <c r="C124" s="128" t="s">
        <v>114</v>
      </c>
      <c r="D124" s="128" t="s">
        <v>115</v>
      </c>
      <c r="E124" s="129" t="s">
        <v>116</v>
      </c>
      <c r="F124" s="130" t="s">
        <v>117</v>
      </c>
      <c r="G124" s="131" t="s">
        <v>118</v>
      </c>
      <c r="H124" s="132">
        <v>49.000999999999998</v>
      </c>
      <c r="I124" s="133"/>
      <c r="J124" s="134">
        <f>ROUND(I124*H124,2)</f>
        <v>0</v>
      </c>
      <c r="K124" s="135"/>
      <c r="L124" s="31"/>
      <c r="M124" s="136" t="s">
        <v>1</v>
      </c>
      <c r="N124" s="137" t="s">
        <v>38</v>
      </c>
      <c r="P124" s="138">
        <f>O124*H124</f>
        <v>0</v>
      </c>
      <c r="Q124" s="138">
        <v>5.5999999999999995E-4</v>
      </c>
      <c r="R124" s="138">
        <f>Q124*H124</f>
        <v>2.7440559999999996E-2</v>
      </c>
      <c r="S124" s="138">
        <v>0</v>
      </c>
      <c r="T124" s="139">
        <f>S124*H124</f>
        <v>0</v>
      </c>
      <c r="AR124" s="140" t="s">
        <v>119</v>
      </c>
      <c r="AT124" s="140" t="s">
        <v>115</v>
      </c>
      <c r="AU124" s="140" t="s">
        <v>80</v>
      </c>
      <c r="AY124" s="16" t="s">
        <v>111</v>
      </c>
      <c r="BE124" s="141">
        <f>IF(N124="základní",J124,0)</f>
        <v>0</v>
      </c>
      <c r="BF124" s="141">
        <f>IF(N124="snížená",J124,0)</f>
        <v>0</v>
      </c>
      <c r="BG124" s="141">
        <f>IF(N124="zákl. přenesená",J124,0)</f>
        <v>0</v>
      </c>
      <c r="BH124" s="141">
        <f>IF(N124="sníž. přenesená",J124,0)</f>
        <v>0</v>
      </c>
      <c r="BI124" s="141">
        <f>IF(N124="nulová",J124,0)</f>
        <v>0</v>
      </c>
      <c r="BJ124" s="16" t="s">
        <v>78</v>
      </c>
      <c r="BK124" s="141">
        <f>ROUND(I124*H124,2)</f>
        <v>0</v>
      </c>
      <c r="BL124" s="16" t="s">
        <v>119</v>
      </c>
      <c r="BM124" s="140" t="s">
        <v>120</v>
      </c>
    </row>
    <row r="125" spans="2:65" s="12" customFormat="1" x14ac:dyDescent="0.2">
      <c r="B125" s="142"/>
      <c r="D125" s="143" t="s">
        <v>121</v>
      </c>
      <c r="E125" s="144" t="s">
        <v>1</v>
      </c>
      <c r="F125" s="145" t="s">
        <v>122</v>
      </c>
      <c r="H125" s="144" t="s">
        <v>1</v>
      </c>
      <c r="I125" s="146"/>
      <c r="L125" s="142"/>
      <c r="M125" s="147"/>
      <c r="T125" s="148"/>
      <c r="AT125" s="144" t="s">
        <v>121</v>
      </c>
      <c r="AU125" s="144" t="s">
        <v>80</v>
      </c>
      <c r="AV125" s="12" t="s">
        <v>78</v>
      </c>
      <c r="AW125" s="12" t="s">
        <v>30</v>
      </c>
      <c r="AX125" s="12" t="s">
        <v>73</v>
      </c>
      <c r="AY125" s="144" t="s">
        <v>111</v>
      </c>
    </row>
    <row r="126" spans="2:65" s="13" customFormat="1" x14ac:dyDescent="0.2">
      <c r="B126" s="149"/>
      <c r="D126" s="143" t="s">
        <v>121</v>
      </c>
      <c r="E126" s="150" t="s">
        <v>1</v>
      </c>
      <c r="F126" s="151" t="s">
        <v>123</v>
      </c>
      <c r="H126" s="152">
        <v>38.311</v>
      </c>
      <c r="I126" s="153"/>
      <c r="L126" s="149"/>
      <c r="M126" s="154"/>
      <c r="T126" s="155"/>
      <c r="AT126" s="150" t="s">
        <v>121</v>
      </c>
      <c r="AU126" s="150" t="s">
        <v>80</v>
      </c>
      <c r="AV126" s="13" t="s">
        <v>80</v>
      </c>
      <c r="AW126" s="13" t="s">
        <v>30</v>
      </c>
      <c r="AX126" s="13" t="s">
        <v>73</v>
      </c>
      <c r="AY126" s="150" t="s">
        <v>111</v>
      </c>
    </row>
    <row r="127" spans="2:65" s="12" customFormat="1" x14ac:dyDescent="0.2">
      <c r="B127" s="142"/>
      <c r="D127" s="143" t="s">
        <v>121</v>
      </c>
      <c r="E127" s="144" t="s">
        <v>1</v>
      </c>
      <c r="F127" s="145" t="s">
        <v>124</v>
      </c>
      <c r="H127" s="144" t="s">
        <v>1</v>
      </c>
      <c r="I127" s="146"/>
      <c r="L127" s="142"/>
      <c r="M127" s="147"/>
      <c r="T127" s="148"/>
      <c r="AT127" s="144" t="s">
        <v>121</v>
      </c>
      <c r="AU127" s="144" t="s">
        <v>80</v>
      </c>
      <c r="AV127" s="12" t="s">
        <v>78</v>
      </c>
      <c r="AW127" s="12" t="s">
        <v>30</v>
      </c>
      <c r="AX127" s="12" t="s">
        <v>73</v>
      </c>
      <c r="AY127" s="144" t="s">
        <v>111</v>
      </c>
    </row>
    <row r="128" spans="2:65" s="13" customFormat="1" x14ac:dyDescent="0.2">
      <c r="B128" s="149"/>
      <c r="D128" s="143" t="s">
        <v>121</v>
      </c>
      <c r="E128" s="150" t="s">
        <v>1</v>
      </c>
      <c r="F128" s="151" t="s">
        <v>112</v>
      </c>
      <c r="H128" s="152">
        <v>6</v>
      </c>
      <c r="I128" s="153"/>
      <c r="L128" s="149"/>
      <c r="M128" s="154"/>
      <c r="T128" s="155"/>
      <c r="AT128" s="150" t="s">
        <v>121</v>
      </c>
      <c r="AU128" s="150" t="s">
        <v>80</v>
      </c>
      <c r="AV128" s="13" t="s">
        <v>80</v>
      </c>
      <c r="AW128" s="13" t="s">
        <v>30</v>
      </c>
      <c r="AX128" s="13" t="s">
        <v>73</v>
      </c>
      <c r="AY128" s="150" t="s">
        <v>111</v>
      </c>
    </row>
    <row r="129" spans="2:65" s="12" customFormat="1" x14ac:dyDescent="0.2">
      <c r="B129" s="142"/>
      <c r="D129" s="143" t="s">
        <v>121</v>
      </c>
      <c r="E129" s="144" t="s">
        <v>1</v>
      </c>
      <c r="F129" s="145" t="s">
        <v>125</v>
      </c>
      <c r="H129" s="144" t="s">
        <v>1</v>
      </c>
      <c r="I129" s="146"/>
      <c r="L129" s="142"/>
      <c r="M129" s="147"/>
      <c r="T129" s="148"/>
      <c r="AT129" s="144" t="s">
        <v>121</v>
      </c>
      <c r="AU129" s="144" t="s">
        <v>80</v>
      </c>
      <c r="AV129" s="12" t="s">
        <v>78</v>
      </c>
      <c r="AW129" s="12" t="s">
        <v>30</v>
      </c>
      <c r="AX129" s="12" t="s">
        <v>73</v>
      </c>
      <c r="AY129" s="144" t="s">
        <v>111</v>
      </c>
    </row>
    <row r="130" spans="2:65" s="13" customFormat="1" x14ac:dyDescent="0.2">
      <c r="B130" s="149"/>
      <c r="D130" s="143" t="s">
        <v>121</v>
      </c>
      <c r="E130" s="150" t="s">
        <v>1</v>
      </c>
      <c r="F130" s="151" t="s">
        <v>126</v>
      </c>
      <c r="H130" s="152">
        <v>4.6900000000000004</v>
      </c>
      <c r="I130" s="153"/>
      <c r="L130" s="149"/>
      <c r="M130" s="154"/>
      <c r="T130" s="155"/>
      <c r="AT130" s="150" t="s">
        <v>121</v>
      </c>
      <c r="AU130" s="150" t="s">
        <v>80</v>
      </c>
      <c r="AV130" s="13" t="s">
        <v>80</v>
      </c>
      <c r="AW130" s="13" t="s">
        <v>30</v>
      </c>
      <c r="AX130" s="13" t="s">
        <v>73</v>
      </c>
      <c r="AY130" s="150" t="s">
        <v>111</v>
      </c>
    </row>
    <row r="131" spans="2:65" s="14" customFormat="1" x14ac:dyDescent="0.2">
      <c r="B131" s="156"/>
      <c r="D131" s="143" t="s">
        <v>121</v>
      </c>
      <c r="E131" s="157" t="s">
        <v>1</v>
      </c>
      <c r="F131" s="158" t="s">
        <v>127</v>
      </c>
      <c r="H131" s="159">
        <v>49.000999999999998</v>
      </c>
      <c r="I131" s="160"/>
      <c r="L131" s="156"/>
      <c r="M131" s="161"/>
      <c r="T131" s="162"/>
      <c r="AT131" s="157" t="s">
        <v>121</v>
      </c>
      <c r="AU131" s="157" t="s">
        <v>80</v>
      </c>
      <c r="AV131" s="14" t="s">
        <v>119</v>
      </c>
      <c r="AW131" s="14" t="s">
        <v>30</v>
      </c>
      <c r="AX131" s="14" t="s">
        <v>78</v>
      </c>
      <c r="AY131" s="157" t="s">
        <v>111</v>
      </c>
    </row>
    <row r="132" spans="2:65" s="1" customFormat="1" ht="24.2" customHeight="1" x14ac:dyDescent="0.2">
      <c r="B132" s="127"/>
      <c r="C132" s="128" t="s">
        <v>128</v>
      </c>
      <c r="D132" s="128" t="s">
        <v>115</v>
      </c>
      <c r="E132" s="129" t="s">
        <v>129</v>
      </c>
      <c r="F132" s="130" t="s">
        <v>130</v>
      </c>
      <c r="G132" s="131" t="s">
        <v>131</v>
      </c>
      <c r="H132" s="132">
        <v>40.200000000000003</v>
      </c>
      <c r="I132" s="133"/>
      <c r="J132" s="134">
        <f>ROUND(I132*H132,2)</f>
        <v>0</v>
      </c>
      <c r="K132" s="135"/>
      <c r="L132" s="31"/>
      <c r="M132" s="136" t="s">
        <v>1</v>
      </c>
      <c r="N132" s="137" t="s">
        <v>38</v>
      </c>
      <c r="P132" s="138">
        <f>O132*H132</f>
        <v>0</v>
      </c>
      <c r="Q132" s="138">
        <v>0</v>
      </c>
      <c r="R132" s="138">
        <f>Q132*H132</f>
        <v>0</v>
      </c>
      <c r="S132" s="138">
        <v>0</v>
      </c>
      <c r="T132" s="139">
        <f>S132*H132</f>
        <v>0</v>
      </c>
      <c r="AR132" s="140" t="s">
        <v>119</v>
      </c>
      <c r="AT132" s="140" t="s">
        <v>115</v>
      </c>
      <c r="AU132" s="140" t="s">
        <v>80</v>
      </c>
      <c r="AY132" s="16" t="s">
        <v>111</v>
      </c>
      <c r="BE132" s="141">
        <f>IF(N132="základní",J132,0)</f>
        <v>0</v>
      </c>
      <c r="BF132" s="141">
        <f>IF(N132="snížená",J132,0)</f>
        <v>0</v>
      </c>
      <c r="BG132" s="141">
        <f>IF(N132="zákl. přenesená",J132,0)</f>
        <v>0</v>
      </c>
      <c r="BH132" s="141">
        <f>IF(N132="sníž. přenesená",J132,0)</f>
        <v>0</v>
      </c>
      <c r="BI132" s="141">
        <f>IF(N132="nulová",J132,0)</f>
        <v>0</v>
      </c>
      <c r="BJ132" s="16" t="s">
        <v>78</v>
      </c>
      <c r="BK132" s="141">
        <f>ROUND(I132*H132,2)</f>
        <v>0</v>
      </c>
      <c r="BL132" s="16" t="s">
        <v>119</v>
      </c>
      <c r="BM132" s="140" t="s">
        <v>132</v>
      </c>
    </row>
    <row r="133" spans="2:65" s="12" customFormat="1" x14ac:dyDescent="0.2">
      <c r="B133" s="142"/>
      <c r="D133" s="143" t="s">
        <v>121</v>
      </c>
      <c r="E133" s="144" t="s">
        <v>1</v>
      </c>
      <c r="F133" s="145" t="s">
        <v>133</v>
      </c>
      <c r="H133" s="144" t="s">
        <v>1</v>
      </c>
      <c r="I133" s="146"/>
      <c r="L133" s="142"/>
      <c r="M133" s="147"/>
      <c r="T133" s="148"/>
      <c r="AT133" s="144" t="s">
        <v>121</v>
      </c>
      <c r="AU133" s="144" t="s">
        <v>80</v>
      </c>
      <c r="AV133" s="12" t="s">
        <v>78</v>
      </c>
      <c r="AW133" s="12" t="s">
        <v>30</v>
      </c>
      <c r="AX133" s="12" t="s">
        <v>73</v>
      </c>
      <c r="AY133" s="144" t="s">
        <v>111</v>
      </c>
    </row>
    <row r="134" spans="2:65" s="13" customFormat="1" x14ac:dyDescent="0.2">
      <c r="B134" s="149"/>
      <c r="D134" s="143" t="s">
        <v>121</v>
      </c>
      <c r="E134" s="150" t="s">
        <v>1</v>
      </c>
      <c r="F134" s="151" t="s">
        <v>134</v>
      </c>
      <c r="H134" s="152">
        <v>40.200000000000003</v>
      </c>
      <c r="I134" s="153"/>
      <c r="L134" s="149"/>
      <c r="M134" s="154"/>
      <c r="T134" s="155"/>
      <c r="AT134" s="150" t="s">
        <v>121</v>
      </c>
      <c r="AU134" s="150" t="s">
        <v>80</v>
      </c>
      <c r="AV134" s="13" t="s">
        <v>80</v>
      </c>
      <c r="AW134" s="13" t="s">
        <v>30</v>
      </c>
      <c r="AX134" s="13" t="s">
        <v>78</v>
      </c>
      <c r="AY134" s="150" t="s">
        <v>111</v>
      </c>
    </row>
    <row r="135" spans="2:65" s="1" customFormat="1" ht="21.75" customHeight="1" x14ac:dyDescent="0.2">
      <c r="B135" s="127"/>
      <c r="C135" s="128" t="s">
        <v>135</v>
      </c>
      <c r="D135" s="128" t="s">
        <v>115</v>
      </c>
      <c r="E135" s="129" t="s">
        <v>136</v>
      </c>
      <c r="F135" s="130" t="s">
        <v>137</v>
      </c>
      <c r="G135" s="131" t="s">
        <v>118</v>
      </c>
      <c r="H135" s="132">
        <v>42.3</v>
      </c>
      <c r="I135" s="133"/>
      <c r="J135" s="134">
        <f>ROUND(I135*H135,2)</f>
        <v>0</v>
      </c>
      <c r="K135" s="135"/>
      <c r="L135" s="31"/>
      <c r="M135" s="136" t="s">
        <v>1</v>
      </c>
      <c r="N135" s="137" t="s">
        <v>38</v>
      </c>
      <c r="P135" s="138">
        <f>O135*H135</f>
        <v>0</v>
      </c>
      <c r="Q135" s="138">
        <v>8.0000000000000004E-4</v>
      </c>
      <c r="R135" s="138">
        <f>Q135*H135</f>
        <v>3.3840000000000002E-2</v>
      </c>
      <c r="S135" s="138">
        <v>0</v>
      </c>
      <c r="T135" s="139">
        <f>S135*H135</f>
        <v>0</v>
      </c>
      <c r="AR135" s="140" t="s">
        <v>119</v>
      </c>
      <c r="AT135" s="140" t="s">
        <v>115</v>
      </c>
      <c r="AU135" s="140" t="s">
        <v>80</v>
      </c>
      <c r="AY135" s="16" t="s">
        <v>111</v>
      </c>
      <c r="BE135" s="141">
        <f>IF(N135="základní",J135,0)</f>
        <v>0</v>
      </c>
      <c r="BF135" s="141">
        <f>IF(N135="snížená",J135,0)</f>
        <v>0</v>
      </c>
      <c r="BG135" s="141">
        <f>IF(N135="zákl. přenesená",J135,0)</f>
        <v>0</v>
      </c>
      <c r="BH135" s="141">
        <f>IF(N135="sníž. přenesená",J135,0)</f>
        <v>0</v>
      </c>
      <c r="BI135" s="141">
        <f>IF(N135="nulová",J135,0)</f>
        <v>0</v>
      </c>
      <c r="BJ135" s="16" t="s">
        <v>78</v>
      </c>
      <c r="BK135" s="141">
        <f>ROUND(I135*H135,2)</f>
        <v>0</v>
      </c>
      <c r="BL135" s="16" t="s">
        <v>119</v>
      </c>
      <c r="BM135" s="140" t="s">
        <v>138</v>
      </c>
    </row>
    <row r="136" spans="2:65" s="12" customFormat="1" x14ac:dyDescent="0.2">
      <c r="B136" s="142"/>
      <c r="D136" s="143" t="s">
        <v>121</v>
      </c>
      <c r="E136" s="144" t="s">
        <v>1</v>
      </c>
      <c r="F136" s="145" t="s">
        <v>139</v>
      </c>
      <c r="H136" s="144" t="s">
        <v>1</v>
      </c>
      <c r="I136" s="146"/>
      <c r="L136" s="142"/>
      <c r="M136" s="147"/>
      <c r="T136" s="148"/>
      <c r="AT136" s="144" t="s">
        <v>121</v>
      </c>
      <c r="AU136" s="144" t="s">
        <v>80</v>
      </c>
      <c r="AV136" s="12" t="s">
        <v>78</v>
      </c>
      <c r="AW136" s="12" t="s">
        <v>30</v>
      </c>
      <c r="AX136" s="12" t="s">
        <v>73</v>
      </c>
      <c r="AY136" s="144" t="s">
        <v>111</v>
      </c>
    </row>
    <row r="137" spans="2:65" s="13" customFormat="1" x14ac:dyDescent="0.2">
      <c r="B137" s="149"/>
      <c r="D137" s="143" t="s">
        <v>121</v>
      </c>
      <c r="E137" s="150" t="s">
        <v>1</v>
      </c>
      <c r="F137" s="151" t="s">
        <v>140</v>
      </c>
      <c r="H137" s="152">
        <v>42.3</v>
      </c>
      <c r="I137" s="153"/>
      <c r="L137" s="149"/>
      <c r="M137" s="154"/>
      <c r="T137" s="155"/>
      <c r="AT137" s="150" t="s">
        <v>121</v>
      </c>
      <c r="AU137" s="150" t="s">
        <v>80</v>
      </c>
      <c r="AV137" s="13" t="s">
        <v>80</v>
      </c>
      <c r="AW137" s="13" t="s">
        <v>30</v>
      </c>
      <c r="AX137" s="13" t="s">
        <v>78</v>
      </c>
      <c r="AY137" s="150" t="s">
        <v>111</v>
      </c>
    </row>
    <row r="138" spans="2:65" s="1" customFormat="1" ht="24.2" customHeight="1" x14ac:dyDescent="0.2">
      <c r="B138" s="127"/>
      <c r="C138" s="128" t="s">
        <v>141</v>
      </c>
      <c r="D138" s="128" t="s">
        <v>115</v>
      </c>
      <c r="E138" s="129" t="s">
        <v>142</v>
      </c>
      <c r="F138" s="130" t="s">
        <v>143</v>
      </c>
      <c r="G138" s="131" t="s">
        <v>118</v>
      </c>
      <c r="H138" s="132">
        <v>42.3</v>
      </c>
      <c r="I138" s="133"/>
      <c r="J138" s="134">
        <f>ROUND(I138*H138,2)</f>
        <v>0</v>
      </c>
      <c r="K138" s="135"/>
      <c r="L138" s="31"/>
      <c r="M138" s="136" t="s">
        <v>1</v>
      </c>
      <c r="N138" s="137" t="s">
        <v>38</v>
      </c>
      <c r="P138" s="138">
        <f>O138*H138</f>
        <v>0</v>
      </c>
      <c r="Q138" s="138">
        <v>4.6000000000000001E-4</v>
      </c>
      <c r="R138" s="138">
        <f>Q138*H138</f>
        <v>1.9458E-2</v>
      </c>
      <c r="S138" s="138">
        <v>0</v>
      </c>
      <c r="T138" s="139">
        <f>S138*H138</f>
        <v>0</v>
      </c>
      <c r="AR138" s="140" t="s">
        <v>119</v>
      </c>
      <c r="AT138" s="140" t="s">
        <v>115</v>
      </c>
      <c r="AU138" s="140" t="s">
        <v>80</v>
      </c>
      <c r="AY138" s="16" t="s">
        <v>111</v>
      </c>
      <c r="BE138" s="141">
        <f>IF(N138="základní",J138,0)</f>
        <v>0</v>
      </c>
      <c r="BF138" s="141">
        <f>IF(N138="snížená",J138,0)</f>
        <v>0</v>
      </c>
      <c r="BG138" s="141">
        <f>IF(N138="zákl. přenesená",J138,0)</f>
        <v>0</v>
      </c>
      <c r="BH138" s="141">
        <f>IF(N138="sníž. přenesená",J138,0)</f>
        <v>0</v>
      </c>
      <c r="BI138" s="141">
        <f>IF(N138="nulová",J138,0)</f>
        <v>0</v>
      </c>
      <c r="BJ138" s="16" t="s">
        <v>78</v>
      </c>
      <c r="BK138" s="141">
        <f>ROUND(I138*H138,2)</f>
        <v>0</v>
      </c>
      <c r="BL138" s="16" t="s">
        <v>119</v>
      </c>
      <c r="BM138" s="140" t="s">
        <v>144</v>
      </c>
    </row>
    <row r="139" spans="2:65" s="12" customFormat="1" x14ac:dyDescent="0.2">
      <c r="B139" s="142"/>
      <c r="D139" s="143" t="s">
        <v>121</v>
      </c>
      <c r="E139" s="144" t="s">
        <v>1</v>
      </c>
      <c r="F139" s="145" t="s">
        <v>145</v>
      </c>
      <c r="H139" s="144" t="s">
        <v>1</v>
      </c>
      <c r="I139" s="146"/>
      <c r="L139" s="142"/>
      <c r="M139" s="147"/>
      <c r="T139" s="148"/>
      <c r="AT139" s="144" t="s">
        <v>121</v>
      </c>
      <c r="AU139" s="144" t="s">
        <v>80</v>
      </c>
      <c r="AV139" s="12" t="s">
        <v>78</v>
      </c>
      <c r="AW139" s="12" t="s">
        <v>30</v>
      </c>
      <c r="AX139" s="12" t="s">
        <v>73</v>
      </c>
      <c r="AY139" s="144" t="s">
        <v>111</v>
      </c>
    </row>
    <row r="140" spans="2:65" s="13" customFormat="1" x14ac:dyDescent="0.2">
      <c r="B140" s="149"/>
      <c r="D140" s="143" t="s">
        <v>121</v>
      </c>
      <c r="E140" s="150" t="s">
        <v>1</v>
      </c>
      <c r="F140" s="151" t="s">
        <v>140</v>
      </c>
      <c r="H140" s="152">
        <v>42.3</v>
      </c>
      <c r="I140" s="153"/>
      <c r="L140" s="149"/>
      <c r="M140" s="154"/>
      <c r="T140" s="155"/>
      <c r="AT140" s="150" t="s">
        <v>121</v>
      </c>
      <c r="AU140" s="150" t="s">
        <v>80</v>
      </c>
      <c r="AV140" s="13" t="s">
        <v>80</v>
      </c>
      <c r="AW140" s="13" t="s">
        <v>30</v>
      </c>
      <c r="AX140" s="13" t="s">
        <v>78</v>
      </c>
      <c r="AY140" s="150" t="s">
        <v>111</v>
      </c>
    </row>
    <row r="141" spans="2:65" s="1" customFormat="1" ht="24.2" customHeight="1" x14ac:dyDescent="0.2">
      <c r="B141" s="127"/>
      <c r="C141" s="128" t="s">
        <v>146</v>
      </c>
      <c r="D141" s="128" t="s">
        <v>115</v>
      </c>
      <c r="E141" s="129" t="s">
        <v>147</v>
      </c>
      <c r="F141" s="130" t="s">
        <v>148</v>
      </c>
      <c r="G141" s="131" t="s">
        <v>118</v>
      </c>
      <c r="H141" s="132">
        <v>42.3</v>
      </c>
      <c r="I141" s="133"/>
      <c r="J141" s="134">
        <f>ROUND(I141*H141,2)</f>
        <v>0</v>
      </c>
      <c r="K141" s="135"/>
      <c r="L141" s="31"/>
      <c r="M141" s="136" t="s">
        <v>1</v>
      </c>
      <c r="N141" s="137" t="s">
        <v>38</v>
      </c>
      <c r="P141" s="138">
        <f>O141*H141</f>
        <v>0</v>
      </c>
      <c r="Q141" s="138">
        <v>1.42E-3</v>
      </c>
      <c r="R141" s="138">
        <f>Q141*H141</f>
        <v>6.0065999999999994E-2</v>
      </c>
      <c r="S141" s="138">
        <v>0</v>
      </c>
      <c r="T141" s="139">
        <f>S141*H141</f>
        <v>0</v>
      </c>
      <c r="AR141" s="140" t="s">
        <v>119</v>
      </c>
      <c r="AT141" s="140" t="s">
        <v>115</v>
      </c>
      <c r="AU141" s="140" t="s">
        <v>80</v>
      </c>
      <c r="AY141" s="16" t="s">
        <v>111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6" t="s">
        <v>78</v>
      </c>
      <c r="BK141" s="141">
        <f>ROUND(I141*H141,2)</f>
        <v>0</v>
      </c>
      <c r="BL141" s="16" t="s">
        <v>119</v>
      </c>
      <c r="BM141" s="140" t="s">
        <v>149</v>
      </c>
    </row>
    <row r="142" spans="2:65" s="12" customFormat="1" x14ac:dyDescent="0.2">
      <c r="B142" s="142"/>
      <c r="D142" s="143" t="s">
        <v>121</v>
      </c>
      <c r="E142" s="144" t="s">
        <v>1</v>
      </c>
      <c r="F142" s="145" t="s">
        <v>150</v>
      </c>
      <c r="H142" s="144" t="s">
        <v>1</v>
      </c>
      <c r="I142" s="146"/>
      <c r="L142" s="142"/>
      <c r="M142" s="147"/>
      <c r="T142" s="148"/>
      <c r="AT142" s="144" t="s">
        <v>121</v>
      </c>
      <c r="AU142" s="144" t="s">
        <v>80</v>
      </c>
      <c r="AV142" s="12" t="s">
        <v>78</v>
      </c>
      <c r="AW142" s="12" t="s">
        <v>30</v>
      </c>
      <c r="AX142" s="12" t="s">
        <v>73</v>
      </c>
      <c r="AY142" s="144" t="s">
        <v>111</v>
      </c>
    </row>
    <row r="143" spans="2:65" s="13" customFormat="1" x14ac:dyDescent="0.2">
      <c r="B143" s="149"/>
      <c r="D143" s="143" t="s">
        <v>121</v>
      </c>
      <c r="E143" s="150" t="s">
        <v>1</v>
      </c>
      <c r="F143" s="151" t="s">
        <v>140</v>
      </c>
      <c r="H143" s="152">
        <v>42.3</v>
      </c>
      <c r="I143" s="153"/>
      <c r="L143" s="149"/>
      <c r="M143" s="154"/>
      <c r="T143" s="155"/>
      <c r="AT143" s="150" t="s">
        <v>121</v>
      </c>
      <c r="AU143" s="150" t="s">
        <v>80</v>
      </c>
      <c r="AV143" s="13" t="s">
        <v>80</v>
      </c>
      <c r="AW143" s="13" t="s">
        <v>30</v>
      </c>
      <c r="AX143" s="13" t="s">
        <v>78</v>
      </c>
      <c r="AY143" s="150" t="s">
        <v>111</v>
      </c>
    </row>
    <row r="144" spans="2:65" s="11" customFormat="1" ht="22.9" customHeight="1" x14ac:dyDescent="0.2">
      <c r="B144" s="115"/>
      <c r="D144" s="116" t="s">
        <v>72</v>
      </c>
      <c r="E144" s="125" t="s">
        <v>151</v>
      </c>
      <c r="F144" s="125" t="s">
        <v>152</v>
      </c>
      <c r="I144" s="118"/>
      <c r="J144" s="126">
        <f>BK144</f>
        <v>0</v>
      </c>
      <c r="L144" s="115"/>
      <c r="M144" s="120"/>
      <c r="P144" s="121">
        <f>SUM(P145:P198)</f>
        <v>0</v>
      </c>
      <c r="R144" s="121">
        <f>SUM(R145:R198)</f>
        <v>0.87294162000000008</v>
      </c>
      <c r="T144" s="122">
        <f>SUM(T145:T198)</f>
        <v>0</v>
      </c>
      <c r="AR144" s="116" t="s">
        <v>78</v>
      </c>
      <c r="AT144" s="123" t="s">
        <v>72</v>
      </c>
      <c r="AU144" s="123" t="s">
        <v>78</v>
      </c>
      <c r="AY144" s="116" t="s">
        <v>111</v>
      </c>
      <c r="BK144" s="124">
        <f>SUM(BK145:BK198)</f>
        <v>0</v>
      </c>
    </row>
    <row r="145" spans="2:65" s="1" customFormat="1" ht="37.9" customHeight="1" x14ac:dyDescent="0.2">
      <c r="B145" s="127"/>
      <c r="C145" s="128" t="s">
        <v>153</v>
      </c>
      <c r="D145" s="128" t="s">
        <v>115</v>
      </c>
      <c r="E145" s="129" t="s">
        <v>154</v>
      </c>
      <c r="F145" s="130" t="s">
        <v>155</v>
      </c>
      <c r="G145" s="131" t="s">
        <v>131</v>
      </c>
      <c r="H145" s="132">
        <v>4.5</v>
      </c>
      <c r="I145" s="133"/>
      <c r="J145" s="134">
        <f>ROUND(I145*H145,2)</f>
        <v>0</v>
      </c>
      <c r="K145" s="135"/>
      <c r="L145" s="31"/>
      <c r="M145" s="136" t="s">
        <v>1</v>
      </c>
      <c r="N145" s="137" t="s">
        <v>38</v>
      </c>
      <c r="P145" s="138">
        <f>O145*H145</f>
        <v>0</v>
      </c>
      <c r="Q145" s="138">
        <v>1.0000000000000001E-5</v>
      </c>
      <c r="R145" s="138">
        <f>Q145*H145</f>
        <v>4.5000000000000003E-5</v>
      </c>
      <c r="S145" s="138">
        <v>0</v>
      </c>
      <c r="T145" s="139">
        <f>S145*H145</f>
        <v>0</v>
      </c>
      <c r="AR145" s="140" t="s">
        <v>119</v>
      </c>
      <c r="AT145" s="140" t="s">
        <v>115</v>
      </c>
      <c r="AU145" s="140" t="s">
        <v>80</v>
      </c>
      <c r="AY145" s="16" t="s">
        <v>111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6" t="s">
        <v>78</v>
      </c>
      <c r="BK145" s="141">
        <f>ROUND(I145*H145,2)</f>
        <v>0</v>
      </c>
      <c r="BL145" s="16" t="s">
        <v>119</v>
      </c>
      <c r="BM145" s="140" t="s">
        <v>156</v>
      </c>
    </row>
    <row r="146" spans="2:65" s="12" customFormat="1" x14ac:dyDescent="0.2">
      <c r="B146" s="142"/>
      <c r="D146" s="143" t="s">
        <v>121</v>
      </c>
      <c r="E146" s="144" t="s">
        <v>1</v>
      </c>
      <c r="F146" s="145" t="s">
        <v>157</v>
      </c>
      <c r="H146" s="144" t="s">
        <v>1</v>
      </c>
      <c r="I146" s="146"/>
      <c r="L146" s="142"/>
      <c r="M146" s="147"/>
      <c r="T146" s="148"/>
      <c r="AT146" s="144" t="s">
        <v>121</v>
      </c>
      <c r="AU146" s="144" t="s">
        <v>80</v>
      </c>
      <c r="AV146" s="12" t="s">
        <v>78</v>
      </c>
      <c r="AW146" s="12" t="s">
        <v>30</v>
      </c>
      <c r="AX146" s="12" t="s">
        <v>73</v>
      </c>
      <c r="AY146" s="144" t="s">
        <v>111</v>
      </c>
    </row>
    <row r="147" spans="2:65" s="13" customFormat="1" x14ac:dyDescent="0.2">
      <c r="B147" s="149"/>
      <c r="D147" s="143" t="s">
        <v>121</v>
      </c>
      <c r="E147" s="150" t="s">
        <v>1</v>
      </c>
      <c r="F147" s="151" t="s">
        <v>158</v>
      </c>
      <c r="H147" s="152">
        <v>4.5</v>
      </c>
      <c r="I147" s="153"/>
      <c r="L147" s="149"/>
      <c r="M147" s="154"/>
      <c r="T147" s="155"/>
      <c r="AT147" s="150" t="s">
        <v>121</v>
      </c>
      <c r="AU147" s="150" t="s">
        <v>80</v>
      </c>
      <c r="AV147" s="13" t="s">
        <v>80</v>
      </c>
      <c r="AW147" s="13" t="s">
        <v>30</v>
      </c>
      <c r="AX147" s="13" t="s">
        <v>78</v>
      </c>
      <c r="AY147" s="150" t="s">
        <v>111</v>
      </c>
    </row>
    <row r="148" spans="2:65" s="1" customFormat="1" ht="55.5" customHeight="1" x14ac:dyDescent="0.2">
      <c r="B148" s="127"/>
      <c r="C148" s="128" t="s">
        <v>159</v>
      </c>
      <c r="D148" s="128" t="s">
        <v>115</v>
      </c>
      <c r="E148" s="129" t="s">
        <v>160</v>
      </c>
      <c r="F148" s="130" t="s">
        <v>161</v>
      </c>
      <c r="G148" s="131" t="s">
        <v>131</v>
      </c>
      <c r="H148" s="132">
        <v>4.5</v>
      </c>
      <c r="I148" s="133"/>
      <c r="J148" s="134">
        <f>ROUND(I148*H148,2)</f>
        <v>0</v>
      </c>
      <c r="K148" s="135"/>
      <c r="L148" s="31"/>
      <c r="M148" s="136" t="s">
        <v>1</v>
      </c>
      <c r="N148" s="137" t="s">
        <v>38</v>
      </c>
      <c r="P148" s="138">
        <f>O148*H148</f>
        <v>0</v>
      </c>
      <c r="Q148" s="138">
        <v>1.2E-4</v>
      </c>
      <c r="R148" s="138">
        <f>Q148*H148</f>
        <v>5.4000000000000001E-4</v>
      </c>
      <c r="S148" s="138">
        <v>0</v>
      </c>
      <c r="T148" s="139">
        <f>S148*H148</f>
        <v>0</v>
      </c>
      <c r="AR148" s="140" t="s">
        <v>119</v>
      </c>
      <c r="AT148" s="140" t="s">
        <v>115</v>
      </c>
      <c r="AU148" s="140" t="s">
        <v>80</v>
      </c>
      <c r="AY148" s="16" t="s">
        <v>111</v>
      </c>
      <c r="BE148" s="141">
        <f>IF(N148="základní",J148,0)</f>
        <v>0</v>
      </c>
      <c r="BF148" s="141">
        <f>IF(N148="snížená",J148,0)</f>
        <v>0</v>
      </c>
      <c r="BG148" s="141">
        <f>IF(N148="zákl. přenesená",J148,0)</f>
        <v>0</v>
      </c>
      <c r="BH148" s="141">
        <f>IF(N148="sníž. přenesená",J148,0)</f>
        <v>0</v>
      </c>
      <c r="BI148" s="141">
        <f>IF(N148="nulová",J148,0)</f>
        <v>0</v>
      </c>
      <c r="BJ148" s="16" t="s">
        <v>78</v>
      </c>
      <c r="BK148" s="141">
        <f>ROUND(I148*H148,2)</f>
        <v>0</v>
      </c>
      <c r="BL148" s="16" t="s">
        <v>119</v>
      </c>
      <c r="BM148" s="140" t="s">
        <v>162</v>
      </c>
    </row>
    <row r="149" spans="2:65" s="12" customFormat="1" x14ac:dyDescent="0.2">
      <c r="B149" s="142"/>
      <c r="D149" s="143" t="s">
        <v>121</v>
      </c>
      <c r="E149" s="144" t="s">
        <v>1</v>
      </c>
      <c r="F149" s="145" t="s">
        <v>157</v>
      </c>
      <c r="H149" s="144" t="s">
        <v>1</v>
      </c>
      <c r="I149" s="146"/>
      <c r="L149" s="142"/>
      <c r="M149" s="147"/>
      <c r="T149" s="148"/>
      <c r="AT149" s="144" t="s">
        <v>121</v>
      </c>
      <c r="AU149" s="144" t="s">
        <v>80</v>
      </c>
      <c r="AV149" s="12" t="s">
        <v>78</v>
      </c>
      <c r="AW149" s="12" t="s">
        <v>30</v>
      </c>
      <c r="AX149" s="12" t="s">
        <v>73</v>
      </c>
      <c r="AY149" s="144" t="s">
        <v>111</v>
      </c>
    </row>
    <row r="150" spans="2:65" s="13" customFormat="1" x14ac:dyDescent="0.2">
      <c r="B150" s="149"/>
      <c r="D150" s="143" t="s">
        <v>121</v>
      </c>
      <c r="E150" s="150" t="s">
        <v>1</v>
      </c>
      <c r="F150" s="151" t="s">
        <v>158</v>
      </c>
      <c r="H150" s="152">
        <v>4.5</v>
      </c>
      <c r="I150" s="153"/>
      <c r="L150" s="149"/>
      <c r="M150" s="154"/>
      <c r="T150" s="155"/>
      <c r="AT150" s="150" t="s">
        <v>121</v>
      </c>
      <c r="AU150" s="150" t="s">
        <v>80</v>
      </c>
      <c r="AV150" s="13" t="s">
        <v>80</v>
      </c>
      <c r="AW150" s="13" t="s">
        <v>30</v>
      </c>
      <c r="AX150" s="13" t="s">
        <v>78</v>
      </c>
      <c r="AY150" s="150" t="s">
        <v>111</v>
      </c>
    </row>
    <row r="151" spans="2:65" s="1" customFormat="1" ht="44.25" customHeight="1" x14ac:dyDescent="0.2">
      <c r="B151" s="127"/>
      <c r="C151" s="128" t="s">
        <v>163</v>
      </c>
      <c r="D151" s="128" t="s">
        <v>115</v>
      </c>
      <c r="E151" s="129" t="s">
        <v>164</v>
      </c>
      <c r="F151" s="130" t="s">
        <v>165</v>
      </c>
      <c r="G151" s="131" t="s">
        <v>118</v>
      </c>
      <c r="H151" s="132">
        <v>51.7</v>
      </c>
      <c r="I151" s="133"/>
      <c r="J151" s="134">
        <f>ROUND(I151*H151,2)</f>
        <v>0</v>
      </c>
      <c r="K151" s="135"/>
      <c r="L151" s="31"/>
      <c r="M151" s="136" t="s">
        <v>1</v>
      </c>
      <c r="N151" s="137" t="s">
        <v>38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119</v>
      </c>
      <c r="AT151" s="140" t="s">
        <v>115</v>
      </c>
      <c r="AU151" s="140" t="s">
        <v>80</v>
      </c>
      <c r="AY151" s="16" t="s">
        <v>111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78</v>
      </c>
      <c r="BK151" s="141">
        <f>ROUND(I151*H151,2)</f>
        <v>0</v>
      </c>
      <c r="BL151" s="16" t="s">
        <v>119</v>
      </c>
      <c r="BM151" s="140" t="s">
        <v>166</v>
      </c>
    </row>
    <row r="152" spans="2:65" s="13" customFormat="1" x14ac:dyDescent="0.2">
      <c r="B152" s="149"/>
      <c r="D152" s="143" t="s">
        <v>121</v>
      </c>
      <c r="E152" s="150" t="s">
        <v>1</v>
      </c>
      <c r="F152" s="151" t="s">
        <v>167</v>
      </c>
      <c r="H152" s="152">
        <v>51.7</v>
      </c>
      <c r="I152" s="153"/>
      <c r="L152" s="149"/>
      <c r="M152" s="154"/>
      <c r="T152" s="155"/>
      <c r="AT152" s="150" t="s">
        <v>121</v>
      </c>
      <c r="AU152" s="150" t="s">
        <v>80</v>
      </c>
      <c r="AV152" s="13" t="s">
        <v>80</v>
      </c>
      <c r="AW152" s="13" t="s">
        <v>30</v>
      </c>
      <c r="AX152" s="13" t="s">
        <v>78</v>
      </c>
      <c r="AY152" s="150" t="s">
        <v>111</v>
      </c>
    </row>
    <row r="153" spans="2:65" s="1" customFormat="1" ht="49.15" customHeight="1" x14ac:dyDescent="0.2">
      <c r="B153" s="127"/>
      <c r="C153" s="128" t="s">
        <v>168</v>
      </c>
      <c r="D153" s="128" t="s">
        <v>115</v>
      </c>
      <c r="E153" s="129" t="s">
        <v>169</v>
      </c>
      <c r="F153" s="130" t="s">
        <v>170</v>
      </c>
      <c r="G153" s="131" t="s">
        <v>118</v>
      </c>
      <c r="H153" s="132">
        <v>1551</v>
      </c>
      <c r="I153" s="133"/>
      <c r="J153" s="134">
        <f>ROUND(I153*H153,2)</f>
        <v>0</v>
      </c>
      <c r="K153" s="135"/>
      <c r="L153" s="31"/>
      <c r="M153" s="136" t="s">
        <v>1</v>
      </c>
      <c r="N153" s="137" t="s">
        <v>38</v>
      </c>
      <c r="P153" s="138">
        <f>O153*H153</f>
        <v>0</v>
      </c>
      <c r="Q153" s="138">
        <v>0</v>
      </c>
      <c r="R153" s="138">
        <f>Q153*H153</f>
        <v>0</v>
      </c>
      <c r="S153" s="138">
        <v>0</v>
      </c>
      <c r="T153" s="139">
        <f>S153*H153</f>
        <v>0</v>
      </c>
      <c r="AR153" s="140" t="s">
        <v>119</v>
      </c>
      <c r="AT153" s="140" t="s">
        <v>115</v>
      </c>
      <c r="AU153" s="140" t="s">
        <v>80</v>
      </c>
      <c r="AY153" s="16" t="s">
        <v>111</v>
      </c>
      <c r="BE153" s="141">
        <f>IF(N153="základní",J153,0)</f>
        <v>0</v>
      </c>
      <c r="BF153" s="141">
        <f>IF(N153="snížená",J153,0)</f>
        <v>0</v>
      </c>
      <c r="BG153" s="141">
        <f>IF(N153="zákl. přenesená",J153,0)</f>
        <v>0</v>
      </c>
      <c r="BH153" s="141">
        <f>IF(N153="sníž. přenesená",J153,0)</f>
        <v>0</v>
      </c>
      <c r="BI153" s="141">
        <f>IF(N153="nulová",J153,0)</f>
        <v>0</v>
      </c>
      <c r="BJ153" s="16" t="s">
        <v>78</v>
      </c>
      <c r="BK153" s="141">
        <f>ROUND(I153*H153,2)</f>
        <v>0</v>
      </c>
      <c r="BL153" s="16" t="s">
        <v>119</v>
      </c>
      <c r="BM153" s="140" t="s">
        <v>171</v>
      </c>
    </row>
    <row r="154" spans="2:65" s="13" customFormat="1" x14ac:dyDescent="0.2">
      <c r="B154" s="149"/>
      <c r="D154" s="143" t="s">
        <v>121</v>
      </c>
      <c r="E154" s="150" t="s">
        <v>1</v>
      </c>
      <c r="F154" s="151" t="s">
        <v>172</v>
      </c>
      <c r="H154" s="152">
        <v>1551</v>
      </c>
      <c r="I154" s="153"/>
      <c r="L154" s="149"/>
      <c r="M154" s="154"/>
      <c r="T154" s="155"/>
      <c r="AT154" s="150" t="s">
        <v>121</v>
      </c>
      <c r="AU154" s="150" t="s">
        <v>80</v>
      </c>
      <c r="AV154" s="13" t="s">
        <v>80</v>
      </c>
      <c r="AW154" s="13" t="s">
        <v>30</v>
      </c>
      <c r="AX154" s="13" t="s">
        <v>78</v>
      </c>
      <c r="AY154" s="150" t="s">
        <v>111</v>
      </c>
    </row>
    <row r="155" spans="2:65" s="1" customFormat="1" ht="44.25" customHeight="1" x14ac:dyDescent="0.2">
      <c r="B155" s="127"/>
      <c r="C155" s="128" t="s">
        <v>173</v>
      </c>
      <c r="D155" s="128" t="s">
        <v>115</v>
      </c>
      <c r="E155" s="129" t="s">
        <v>174</v>
      </c>
      <c r="F155" s="130" t="s">
        <v>175</v>
      </c>
      <c r="G155" s="131" t="s">
        <v>118</v>
      </c>
      <c r="H155" s="132">
        <v>51.7</v>
      </c>
      <c r="I155" s="133"/>
      <c r="J155" s="134">
        <f>ROUND(I155*H155,2)</f>
        <v>0</v>
      </c>
      <c r="K155" s="135"/>
      <c r="L155" s="31"/>
      <c r="M155" s="136" t="s">
        <v>1</v>
      </c>
      <c r="N155" s="137" t="s">
        <v>38</v>
      </c>
      <c r="P155" s="138">
        <f>O155*H155</f>
        <v>0</v>
      </c>
      <c r="Q155" s="138">
        <v>0</v>
      </c>
      <c r="R155" s="138">
        <f>Q155*H155</f>
        <v>0</v>
      </c>
      <c r="S155" s="138">
        <v>0</v>
      </c>
      <c r="T155" s="139">
        <f>S155*H155</f>
        <v>0</v>
      </c>
      <c r="AR155" s="140" t="s">
        <v>119</v>
      </c>
      <c r="AT155" s="140" t="s">
        <v>115</v>
      </c>
      <c r="AU155" s="140" t="s">
        <v>80</v>
      </c>
      <c r="AY155" s="16" t="s">
        <v>111</v>
      </c>
      <c r="BE155" s="141">
        <f>IF(N155="základní",J155,0)</f>
        <v>0</v>
      </c>
      <c r="BF155" s="141">
        <f>IF(N155="snížená",J155,0)</f>
        <v>0</v>
      </c>
      <c r="BG155" s="141">
        <f>IF(N155="zákl. přenesená",J155,0)</f>
        <v>0</v>
      </c>
      <c r="BH155" s="141">
        <f>IF(N155="sníž. přenesená",J155,0)</f>
        <v>0</v>
      </c>
      <c r="BI155" s="141">
        <f>IF(N155="nulová",J155,0)</f>
        <v>0</v>
      </c>
      <c r="BJ155" s="16" t="s">
        <v>78</v>
      </c>
      <c r="BK155" s="141">
        <f>ROUND(I155*H155,2)</f>
        <v>0</v>
      </c>
      <c r="BL155" s="16" t="s">
        <v>119</v>
      </c>
      <c r="BM155" s="140" t="s">
        <v>176</v>
      </c>
    </row>
    <row r="156" spans="2:65" s="1" customFormat="1" ht="33" customHeight="1" x14ac:dyDescent="0.2">
      <c r="B156" s="127"/>
      <c r="C156" s="128" t="s">
        <v>177</v>
      </c>
      <c r="D156" s="128" t="s">
        <v>115</v>
      </c>
      <c r="E156" s="129" t="s">
        <v>178</v>
      </c>
      <c r="F156" s="130" t="s">
        <v>179</v>
      </c>
      <c r="G156" s="131" t="s">
        <v>118</v>
      </c>
      <c r="H156" s="132">
        <v>71.244</v>
      </c>
      <c r="I156" s="133"/>
      <c r="J156" s="134">
        <f>ROUND(I156*H156,2)</f>
        <v>0</v>
      </c>
      <c r="K156" s="135"/>
      <c r="L156" s="31"/>
      <c r="M156" s="136" t="s">
        <v>1</v>
      </c>
      <c r="N156" s="137" t="s">
        <v>38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119</v>
      </c>
      <c r="AT156" s="140" t="s">
        <v>115</v>
      </c>
      <c r="AU156" s="140" t="s">
        <v>80</v>
      </c>
      <c r="AY156" s="16" t="s">
        <v>111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78</v>
      </c>
      <c r="BK156" s="141">
        <f>ROUND(I156*H156,2)</f>
        <v>0</v>
      </c>
      <c r="BL156" s="16" t="s">
        <v>119</v>
      </c>
      <c r="BM156" s="140" t="s">
        <v>180</v>
      </c>
    </row>
    <row r="157" spans="2:65" s="12" customFormat="1" x14ac:dyDescent="0.2">
      <c r="B157" s="142"/>
      <c r="D157" s="143" t="s">
        <v>121</v>
      </c>
      <c r="E157" s="144" t="s">
        <v>1</v>
      </c>
      <c r="F157" s="145" t="s">
        <v>181</v>
      </c>
      <c r="H157" s="144" t="s">
        <v>1</v>
      </c>
      <c r="I157" s="146"/>
      <c r="L157" s="142"/>
      <c r="M157" s="147"/>
      <c r="T157" s="148"/>
      <c r="AT157" s="144" t="s">
        <v>121</v>
      </c>
      <c r="AU157" s="144" t="s">
        <v>80</v>
      </c>
      <c r="AV157" s="12" t="s">
        <v>78</v>
      </c>
      <c r="AW157" s="12" t="s">
        <v>30</v>
      </c>
      <c r="AX157" s="12" t="s">
        <v>73</v>
      </c>
      <c r="AY157" s="144" t="s">
        <v>111</v>
      </c>
    </row>
    <row r="158" spans="2:65" s="13" customFormat="1" x14ac:dyDescent="0.2">
      <c r="B158" s="149"/>
      <c r="D158" s="143" t="s">
        <v>121</v>
      </c>
      <c r="E158" s="150" t="s">
        <v>1</v>
      </c>
      <c r="F158" s="151" t="s">
        <v>182</v>
      </c>
      <c r="H158" s="152">
        <v>30.15</v>
      </c>
      <c r="I158" s="153"/>
      <c r="L158" s="149"/>
      <c r="M158" s="154"/>
      <c r="T158" s="155"/>
      <c r="AT158" s="150" t="s">
        <v>121</v>
      </c>
      <c r="AU158" s="150" t="s">
        <v>80</v>
      </c>
      <c r="AV158" s="13" t="s">
        <v>80</v>
      </c>
      <c r="AW158" s="13" t="s">
        <v>30</v>
      </c>
      <c r="AX158" s="13" t="s">
        <v>73</v>
      </c>
      <c r="AY158" s="150" t="s">
        <v>111</v>
      </c>
    </row>
    <row r="159" spans="2:65" s="12" customFormat="1" x14ac:dyDescent="0.2">
      <c r="B159" s="142"/>
      <c r="D159" s="143" t="s">
        <v>121</v>
      </c>
      <c r="E159" s="144" t="s">
        <v>1</v>
      </c>
      <c r="F159" s="145" t="s">
        <v>183</v>
      </c>
      <c r="H159" s="144" t="s">
        <v>1</v>
      </c>
      <c r="I159" s="146"/>
      <c r="L159" s="142"/>
      <c r="M159" s="147"/>
      <c r="T159" s="148"/>
      <c r="AT159" s="144" t="s">
        <v>121</v>
      </c>
      <c r="AU159" s="144" t="s">
        <v>80</v>
      </c>
      <c r="AV159" s="12" t="s">
        <v>78</v>
      </c>
      <c r="AW159" s="12" t="s">
        <v>30</v>
      </c>
      <c r="AX159" s="12" t="s">
        <v>73</v>
      </c>
      <c r="AY159" s="144" t="s">
        <v>111</v>
      </c>
    </row>
    <row r="160" spans="2:65" s="13" customFormat="1" x14ac:dyDescent="0.2">
      <c r="B160" s="149"/>
      <c r="D160" s="143" t="s">
        <v>121</v>
      </c>
      <c r="E160" s="150" t="s">
        <v>1</v>
      </c>
      <c r="F160" s="151" t="s">
        <v>184</v>
      </c>
      <c r="H160" s="152">
        <v>3.6179999999999999</v>
      </c>
      <c r="I160" s="153"/>
      <c r="L160" s="149"/>
      <c r="M160" s="154"/>
      <c r="T160" s="155"/>
      <c r="AT160" s="150" t="s">
        <v>121</v>
      </c>
      <c r="AU160" s="150" t="s">
        <v>80</v>
      </c>
      <c r="AV160" s="13" t="s">
        <v>80</v>
      </c>
      <c r="AW160" s="13" t="s">
        <v>30</v>
      </c>
      <c r="AX160" s="13" t="s">
        <v>73</v>
      </c>
      <c r="AY160" s="150" t="s">
        <v>111</v>
      </c>
    </row>
    <row r="161" spans="2:65" s="12" customFormat="1" x14ac:dyDescent="0.2">
      <c r="B161" s="142"/>
      <c r="D161" s="143" t="s">
        <v>121</v>
      </c>
      <c r="E161" s="144" t="s">
        <v>1</v>
      </c>
      <c r="F161" s="145" t="s">
        <v>185</v>
      </c>
      <c r="H161" s="144" t="s">
        <v>1</v>
      </c>
      <c r="I161" s="146"/>
      <c r="L161" s="142"/>
      <c r="M161" s="147"/>
      <c r="T161" s="148"/>
      <c r="AT161" s="144" t="s">
        <v>121</v>
      </c>
      <c r="AU161" s="144" t="s">
        <v>80</v>
      </c>
      <c r="AV161" s="12" t="s">
        <v>78</v>
      </c>
      <c r="AW161" s="12" t="s">
        <v>30</v>
      </c>
      <c r="AX161" s="12" t="s">
        <v>73</v>
      </c>
      <c r="AY161" s="144" t="s">
        <v>111</v>
      </c>
    </row>
    <row r="162" spans="2:65" s="13" customFormat="1" x14ac:dyDescent="0.2">
      <c r="B162" s="149"/>
      <c r="D162" s="143" t="s">
        <v>121</v>
      </c>
      <c r="E162" s="150" t="s">
        <v>1</v>
      </c>
      <c r="F162" s="151" t="s">
        <v>140</v>
      </c>
      <c r="H162" s="152">
        <v>42.3</v>
      </c>
      <c r="I162" s="153"/>
      <c r="L162" s="149"/>
      <c r="M162" s="154"/>
      <c r="T162" s="155"/>
      <c r="AT162" s="150" t="s">
        <v>121</v>
      </c>
      <c r="AU162" s="150" t="s">
        <v>80</v>
      </c>
      <c r="AV162" s="13" t="s">
        <v>80</v>
      </c>
      <c r="AW162" s="13" t="s">
        <v>30</v>
      </c>
      <c r="AX162" s="13" t="s">
        <v>73</v>
      </c>
      <c r="AY162" s="150" t="s">
        <v>111</v>
      </c>
    </row>
    <row r="163" spans="2:65" s="12" customFormat="1" x14ac:dyDescent="0.2">
      <c r="B163" s="142"/>
      <c r="D163" s="143" t="s">
        <v>121</v>
      </c>
      <c r="E163" s="144" t="s">
        <v>1</v>
      </c>
      <c r="F163" s="145" t="s">
        <v>186</v>
      </c>
      <c r="H163" s="144" t="s">
        <v>1</v>
      </c>
      <c r="I163" s="146"/>
      <c r="L163" s="142"/>
      <c r="M163" s="147"/>
      <c r="T163" s="148"/>
      <c r="AT163" s="144" t="s">
        <v>121</v>
      </c>
      <c r="AU163" s="144" t="s">
        <v>80</v>
      </c>
      <c r="AV163" s="12" t="s">
        <v>78</v>
      </c>
      <c r="AW163" s="12" t="s">
        <v>30</v>
      </c>
      <c r="AX163" s="12" t="s">
        <v>73</v>
      </c>
      <c r="AY163" s="144" t="s">
        <v>111</v>
      </c>
    </row>
    <row r="164" spans="2:65" s="13" customFormat="1" x14ac:dyDescent="0.2">
      <c r="B164" s="149"/>
      <c r="D164" s="143" t="s">
        <v>121</v>
      </c>
      <c r="E164" s="150" t="s">
        <v>1</v>
      </c>
      <c r="F164" s="151" t="s">
        <v>187</v>
      </c>
      <c r="H164" s="152">
        <v>-4.8239999999999998</v>
      </c>
      <c r="I164" s="153"/>
      <c r="L164" s="149"/>
      <c r="M164" s="154"/>
      <c r="T164" s="155"/>
      <c r="AT164" s="150" t="s">
        <v>121</v>
      </c>
      <c r="AU164" s="150" t="s">
        <v>80</v>
      </c>
      <c r="AV164" s="13" t="s">
        <v>80</v>
      </c>
      <c r="AW164" s="13" t="s">
        <v>30</v>
      </c>
      <c r="AX164" s="13" t="s">
        <v>73</v>
      </c>
      <c r="AY164" s="150" t="s">
        <v>111</v>
      </c>
    </row>
    <row r="165" spans="2:65" s="14" customFormat="1" x14ac:dyDescent="0.2">
      <c r="B165" s="156"/>
      <c r="D165" s="143" t="s">
        <v>121</v>
      </c>
      <c r="E165" s="157" t="s">
        <v>1</v>
      </c>
      <c r="F165" s="158" t="s">
        <v>127</v>
      </c>
      <c r="H165" s="159">
        <v>71.244</v>
      </c>
      <c r="I165" s="160"/>
      <c r="L165" s="156"/>
      <c r="M165" s="161"/>
      <c r="T165" s="162"/>
      <c r="AT165" s="157" t="s">
        <v>121</v>
      </c>
      <c r="AU165" s="157" t="s">
        <v>80</v>
      </c>
      <c r="AV165" s="14" t="s">
        <v>119</v>
      </c>
      <c r="AW165" s="14" t="s">
        <v>30</v>
      </c>
      <c r="AX165" s="14" t="s">
        <v>78</v>
      </c>
      <c r="AY165" s="157" t="s">
        <v>111</v>
      </c>
    </row>
    <row r="166" spans="2:65" s="1" customFormat="1" ht="24.2" customHeight="1" x14ac:dyDescent="0.2">
      <c r="B166" s="127"/>
      <c r="C166" s="128" t="s">
        <v>188</v>
      </c>
      <c r="D166" s="128" t="s">
        <v>115</v>
      </c>
      <c r="E166" s="129" t="s">
        <v>189</v>
      </c>
      <c r="F166" s="130" t="s">
        <v>190</v>
      </c>
      <c r="G166" s="131" t="s">
        <v>118</v>
      </c>
      <c r="H166" s="132">
        <v>37.274999999999999</v>
      </c>
      <c r="I166" s="133"/>
      <c r="J166" s="134">
        <f>ROUND(I166*H166,2)</f>
        <v>0</v>
      </c>
      <c r="K166" s="135"/>
      <c r="L166" s="31"/>
      <c r="M166" s="136" t="s">
        <v>1</v>
      </c>
      <c r="N166" s="137" t="s">
        <v>38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119</v>
      </c>
      <c r="AT166" s="140" t="s">
        <v>115</v>
      </c>
      <c r="AU166" s="140" t="s">
        <v>80</v>
      </c>
      <c r="AY166" s="16" t="s">
        <v>111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78</v>
      </c>
      <c r="BK166" s="141">
        <f>ROUND(I166*H166,2)</f>
        <v>0</v>
      </c>
      <c r="BL166" s="16" t="s">
        <v>119</v>
      </c>
      <c r="BM166" s="140" t="s">
        <v>191</v>
      </c>
    </row>
    <row r="167" spans="2:65" s="1" customFormat="1" ht="24.2" customHeight="1" x14ac:dyDescent="0.2">
      <c r="B167" s="127"/>
      <c r="C167" s="128" t="s">
        <v>192</v>
      </c>
      <c r="D167" s="128" t="s">
        <v>115</v>
      </c>
      <c r="E167" s="129" t="s">
        <v>193</v>
      </c>
      <c r="F167" s="130" t="s">
        <v>194</v>
      </c>
      <c r="G167" s="131" t="s">
        <v>118</v>
      </c>
      <c r="H167" s="132">
        <v>14.257999999999999</v>
      </c>
      <c r="I167" s="133"/>
      <c r="J167" s="134">
        <f>ROUND(I167*H167,2)</f>
        <v>0</v>
      </c>
      <c r="K167" s="135"/>
      <c r="L167" s="31"/>
      <c r="M167" s="136" t="s">
        <v>1</v>
      </c>
      <c r="N167" s="137" t="s">
        <v>38</v>
      </c>
      <c r="P167" s="138">
        <f>O167*H167</f>
        <v>0</v>
      </c>
      <c r="Q167" s="138">
        <v>0</v>
      </c>
      <c r="R167" s="138">
        <f>Q167*H167</f>
        <v>0</v>
      </c>
      <c r="S167" s="138">
        <v>0</v>
      </c>
      <c r="T167" s="139">
        <f>S167*H167</f>
        <v>0</v>
      </c>
      <c r="AR167" s="140" t="s">
        <v>119</v>
      </c>
      <c r="AT167" s="140" t="s">
        <v>115</v>
      </c>
      <c r="AU167" s="140" t="s">
        <v>80</v>
      </c>
      <c r="AY167" s="16" t="s">
        <v>111</v>
      </c>
      <c r="BE167" s="141">
        <f>IF(N167="základní",J167,0)</f>
        <v>0</v>
      </c>
      <c r="BF167" s="141">
        <f>IF(N167="snížená",J167,0)</f>
        <v>0</v>
      </c>
      <c r="BG167" s="141">
        <f>IF(N167="zákl. přenesená",J167,0)</f>
        <v>0</v>
      </c>
      <c r="BH167" s="141">
        <f>IF(N167="sníž. přenesená",J167,0)</f>
        <v>0</v>
      </c>
      <c r="BI167" s="141">
        <f>IF(N167="nulová",J167,0)</f>
        <v>0</v>
      </c>
      <c r="BJ167" s="16" t="s">
        <v>78</v>
      </c>
      <c r="BK167" s="141">
        <f>ROUND(I167*H167,2)</f>
        <v>0</v>
      </c>
      <c r="BL167" s="16" t="s">
        <v>119</v>
      </c>
      <c r="BM167" s="140" t="s">
        <v>195</v>
      </c>
    </row>
    <row r="168" spans="2:65" s="12" customFormat="1" x14ac:dyDescent="0.2">
      <c r="B168" s="142"/>
      <c r="D168" s="143" t="s">
        <v>121</v>
      </c>
      <c r="E168" s="144" t="s">
        <v>1</v>
      </c>
      <c r="F168" s="145" t="s">
        <v>196</v>
      </c>
      <c r="H168" s="144" t="s">
        <v>1</v>
      </c>
      <c r="I168" s="146"/>
      <c r="L168" s="142"/>
      <c r="M168" s="147"/>
      <c r="T168" s="148"/>
      <c r="AT168" s="144" t="s">
        <v>121</v>
      </c>
      <c r="AU168" s="144" t="s">
        <v>80</v>
      </c>
      <c r="AV168" s="12" t="s">
        <v>78</v>
      </c>
      <c r="AW168" s="12" t="s">
        <v>30</v>
      </c>
      <c r="AX168" s="12" t="s">
        <v>73</v>
      </c>
      <c r="AY168" s="144" t="s">
        <v>111</v>
      </c>
    </row>
    <row r="169" spans="2:65" s="12" customFormat="1" x14ac:dyDescent="0.2">
      <c r="B169" s="142"/>
      <c r="D169" s="143" t="s">
        <v>121</v>
      </c>
      <c r="E169" s="144" t="s">
        <v>1</v>
      </c>
      <c r="F169" s="145" t="s">
        <v>197</v>
      </c>
      <c r="H169" s="144" t="s">
        <v>1</v>
      </c>
      <c r="I169" s="146"/>
      <c r="L169" s="142"/>
      <c r="M169" s="147"/>
      <c r="T169" s="148"/>
      <c r="AT169" s="144" t="s">
        <v>121</v>
      </c>
      <c r="AU169" s="144" t="s">
        <v>80</v>
      </c>
      <c r="AV169" s="12" t="s">
        <v>78</v>
      </c>
      <c r="AW169" s="12" t="s">
        <v>30</v>
      </c>
      <c r="AX169" s="12" t="s">
        <v>73</v>
      </c>
      <c r="AY169" s="144" t="s">
        <v>111</v>
      </c>
    </row>
    <row r="170" spans="2:65" s="13" customFormat="1" x14ac:dyDescent="0.2">
      <c r="B170" s="149"/>
      <c r="D170" s="143" t="s">
        <v>121</v>
      </c>
      <c r="E170" s="150" t="s">
        <v>1</v>
      </c>
      <c r="F170" s="151" t="s">
        <v>198</v>
      </c>
      <c r="H170" s="152">
        <v>14.257999999999999</v>
      </c>
      <c r="I170" s="153"/>
      <c r="L170" s="149"/>
      <c r="M170" s="154"/>
      <c r="T170" s="155"/>
      <c r="AT170" s="150" t="s">
        <v>121</v>
      </c>
      <c r="AU170" s="150" t="s">
        <v>80</v>
      </c>
      <c r="AV170" s="13" t="s">
        <v>80</v>
      </c>
      <c r="AW170" s="13" t="s">
        <v>30</v>
      </c>
      <c r="AX170" s="13" t="s">
        <v>78</v>
      </c>
      <c r="AY170" s="150" t="s">
        <v>111</v>
      </c>
    </row>
    <row r="171" spans="2:65" s="1" customFormat="1" ht="24.2" customHeight="1" x14ac:dyDescent="0.2">
      <c r="B171" s="127"/>
      <c r="C171" s="128" t="s">
        <v>199</v>
      </c>
      <c r="D171" s="128" t="s">
        <v>115</v>
      </c>
      <c r="E171" s="129" t="s">
        <v>200</v>
      </c>
      <c r="F171" s="130" t="s">
        <v>201</v>
      </c>
      <c r="G171" s="131" t="s">
        <v>118</v>
      </c>
      <c r="H171" s="132">
        <v>1.6080000000000001</v>
      </c>
      <c r="I171" s="133"/>
      <c r="J171" s="134">
        <f>ROUND(I171*H171,2)</f>
        <v>0</v>
      </c>
      <c r="K171" s="135"/>
      <c r="L171" s="31"/>
      <c r="M171" s="136" t="s">
        <v>1</v>
      </c>
      <c r="N171" s="137" t="s">
        <v>38</v>
      </c>
      <c r="P171" s="138">
        <f>O171*H171</f>
        <v>0</v>
      </c>
      <c r="Q171" s="138">
        <v>2.0140000000000002E-2</v>
      </c>
      <c r="R171" s="138">
        <f>Q171*H171</f>
        <v>3.2385120000000003E-2</v>
      </c>
      <c r="S171" s="138">
        <v>0</v>
      </c>
      <c r="T171" s="139">
        <f>S171*H171</f>
        <v>0</v>
      </c>
      <c r="AR171" s="140" t="s">
        <v>119</v>
      </c>
      <c r="AT171" s="140" t="s">
        <v>115</v>
      </c>
      <c r="AU171" s="140" t="s">
        <v>80</v>
      </c>
      <c r="AY171" s="16" t="s">
        <v>111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78</v>
      </c>
      <c r="BK171" s="141">
        <f>ROUND(I171*H171,2)</f>
        <v>0</v>
      </c>
      <c r="BL171" s="16" t="s">
        <v>119</v>
      </c>
      <c r="BM171" s="140" t="s">
        <v>202</v>
      </c>
    </row>
    <row r="172" spans="2:65" s="12" customFormat="1" x14ac:dyDescent="0.2">
      <c r="B172" s="142"/>
      <c r="D172" s="143" t="s">
        <v>121</v>
      </c>
      <c r="E172" s="144" t="s">
        <v>1</v>
      </c>
      <c r="F172" s="145" t="s">
        <v>203</v>
      </c>
      <c r="H172" s="144" t="s">
        <v>1</v>
      </c>
      <c r="I172" s="146"/>
      <c r="L172" s="142"/>
      <c r="M172" s="147"/>
      <c r="T172" s="148"/>
      <c r="AT172" s="144" t="s">
        <v>121</v>
      </c>
      <c r="AU172" s="144" t="s">
        <v>80</v>
      </c>
      <c r="AV172" s="12" t="s">
        <v>78</v>
      </c>
      <c r="AW172" s="12" t="s">
        <v>30</v>
      </c>
      <c r="AX172" s="12" t="s">
        <v>73</v>
      </c>
      <c r="AY172" s="144" t="s">
        <v>111</v>
      </c>
    </row>
    <row r="173" spans="2:65" s="13" customFormat="1" x14ac:dyDescent="0.2">
      <c r="B173" s="149"/>
      <c r="D173" s="143" t="s">
        <v>121</v>
      </c>
      <c r="E173" s="150" t="s">
        <v>1</v>
      </c>
      <c r="F173" s="151" t="s">
        <v>204</v>
      </c>
      <c r="H173" s="152">
        <v>1.6080000000000001</v>
      </c>
      <c r="I173" s="153"/>
      <c r="L173" s="149"/>
      <c r="M173" s="154"/>
      <c r="T173" s="155"/>
      <c r="AT173" s="150" t="s">
        <v>121</v>
      </c>
      <c r="AU173" s="150" t="s">
        <v>80</v>
      </c>
      <c r="AV173" s="13" t="s">
        <v>80</v>
      </c>
      <c r="AW173" s="13" t="s">
        <v>30</v>
      </c>
      <c r="AX173" s="13" t="s">
        <v>78</v>
      </c>
      <c r="AY173" s="150" t="s">
        <v>111</v>
      </c>
    </row>
    <row r="174" spans="2:65" s="1" customFormat="1" ht="33" customHeight="1" x14ac:dyDescent="0.2">
      <c r="B174" s="127"/>
      <c r="C174" s="128" t="s">
        <v>205</v>
      </c>
      <c r="D174" s="128" t="s">
        <v>115</v>
      </c>
      <c r="E174" s="129" t="s">
        <v>206</v>
      </c>
      <c r="F174" s="130" t="s">
        <v>207</v>
      </c>
      <c r="G174" s="131" t="s">
        <v>118</v>
      </c>
      <c r="H174" s="132">
        <v>4.2300000000000004</v>
      </c>
      <c r="I174" s="133"/>
      <c r="J174" s="134">
        <f>ROUND(I174*H174,2)</f>
        <v>0</v>
      </c>
      <c r="K174" s="135"/>
      <c r="L174" s="31"/>
      <c r="M174" s="136" t="s">
        <v>1</v>
      </c>
      <c r="N174" s="137" t="s">
        <v>38</v>
      </c>
      <c r="P174" s="138">
        <f>O174*H174</f>
        <v>0</v>
      </c>
      <c r="Q174" s="138">
        <v>2.1100000000000001E-2</v>
      </c>
      <c r="R174" s="138">
        <f>Q174*H174</f>
        <v>8.9253000000000013E-2</v>
      </c>
      <c r="S174" s="138">
        <v>0</v>
      </c>
      <c r="T174" s="139">
        <f>S174*H174</f>
        <v>0</v>
      </c>
      <c r="AR174" s="140" t="s">
        <v>119</v>
      </c>
      <c r="AT174" s="140" t="s">
        <v>115</v>
      </c>
      <c r="AU174" s="140" t="s">
        <v>80</v>
      </c>
      <c r="AY174" s="16" t="s">
        <v>111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78</v>
      </c>
      <c r="BK174" s="141">
        <f>ROUND(I174*H174,2)</f>
        <v>0</v>
      </c>
      <c r="BL174" s="16" t="s">
        <v>119</v>
      </c>
      <c r="BM174" s="140" t="s">
        <v>208</v>
      </c>
    </row>
    <row r="175" spans="2:65" s="12" customFormat="1" ht="22.5" x14ac:dyDescent="0.2">
      <c r="B175" s="142"/>
      <c r="D175" s="143" t="s">
        <v>121</v>
      </c>
      <c r="E175" s="144" t="s">
        <v>1</v>
      </c>
      <c r="F175" s="145" t="s">
        <v>209</v>
      </c>
      <c r="H175" s="144" t="s">
        <v>1</v>
      </c>
      <c r="I175" s="146"/>
      <c r="L175" s="142"/>
      <c r="M175" s="147"/>
      <c r="T175" s="148"/>
      <c r="AT175" s="144" t="s">
        <v>121</v>
      </c>
      <c r="AU175" s="144" t="s">
        <v>80</v>
      </c>
      <c r="AV175" s="12" t="s">
        <v>78</v>
      </c>
      <c r="AW175" s="12" t="s">
        <v>30</v>
      </c>
      <c r="AX175" s="12" t="s">
        <v>73</v>
      </c>
      <c r="AY175" s="144" t="s">
        <v>111</v>
      </c>
    </row>
    <row r="176" spans="2:65" s="13" customFormat="1" x14ac:dyDescent="0.2">
      <c r="B176" s="149"/>
      <c r="D176" s="143" t="s">
        <v>121</v>
      </c>
      <c r="E176" s="150" t="s">
        <v>1</v>
      </c>
      <c r="F176" s="151" t="s">
        <v>210</v>
      </c>
      <c r="H176" s="152">
        <v>4.2300000000000004</v>
      </c>
      <c r="I176" s="153"/>
      <c r="L176" s="149"/>
      <c r="M176" s="154"/>
      <c r="T176" s="155"/>
      <c r="AT176" s="150" t="s">
        <v>121</v>
      </c>
      <c r="AU176" s="150" t="s">
        <v>80</v>
      </c>
      <c r="AV176" s="13" t="s">
        <v>80</v>
      </c>
      <c r="AW176" s="13" t="s">
        <v>30</v>
      </c>
      <c r="AX176" s="13" t="s">
        <v>78</v>
      </c>
      <c r="AY176" s="150" t="s">
        <v>111</v>
      </c>
    </row>
    <row r="177" spans="2:65" s="1" customFormat="1" ht="33" customHeight="1" x14ac:dyDescent="0.2">
      <c r="B177" s="127"/>
      <c r="C177" s="128" t="s">
        <v>211</v>
      </c>
      <c r="D177" s="128" t="s">
        <v>115</v>
      </c>
      <c r="E177" s="129" t="s">
        <v>212</v>
      </c>
      <c r="F177" s="130" t="s">
        <v>213</v>
      </c>
      <c r="G177" s="131" t="s">
        <v>118</v>
      </c>
      <c r="H177" s="132">
        <v>37.274999999999999</v>
      </c>
      <c r="I177" s="133"/>
      <c r="J177" s="134">
        <f>ROUND(I177*H177,2)</f>
        <v>0</v>
      </c>
      <c r="K177" s="135"/>
      <c r="L177" s="31"/>
      <c r="M177" s="136" t="s">
        <v>1</v>
      </c>
      <c r="N177" s="137" t="s">
        <v>38</v>
      </c>
      <c r="P177" s="138">
        <f>O177*H177</f>
        <v>0</v>
      </c>
      <c r="Q177" s="138">
        <v>2.0140000000000002E-2</v>
      </c>
      <c r="R177" s="138">
        <f>Q177*H177</f>
        <v>0.75071850000000007</v>
      </c>
      <c r="S177" s="138">
        <v>0</v>
      </c>
      <c r="T177" s="139">
        <f>S177*H177</f>
        <v>0</v>
      </c>
      <c r="AR177" s="140" t="s">
        <v>119</v>
      </c>
      <c r="AT177" s="140" t="s">
        <v>115</v>
      </c>
      <c r="AU177" s="140" t="s">
        <v>80</v>
      </c>
      <c r="AY177" s="16" t="s">
        <v>111</v>
      </c>
      <c r="BE177" s="141">
        <f>IF(N177="základní",J177,0)</f>
        <v>0</v>
      </c>
      <c r="BF177" s="141">
        <f>IF(N177="snížená",J177,0)</f>
        <v>0</v>
      </c>
      <c r="BG177" s="141">
        <f>IF(N177="zákl. přenesená",J177,0)</f>
        <v>0</v>
      </c>
      <c r="BH177" s="141">
        <f>IF(N177="sníž. přenesená",J177,0)</f>
        <v>0</v>
      </c>
      <c r="BI177" s="141">
        <f>IF(N177="nulová",J177,0)</f>
        <v>0</v>
      </c>
      <c r="BJ177" s="16" t="s">
        <v>78</v>
      </c>
      <c r="BK177" s="141">
        <f>ROUND(I177*H177,2)</f>
        <v>0</v>
      </c>
      <c r="BL177" s="16" t="s">
        <v>119</v>
      </c>
      <c r="BM177" s="140" t="s">
        <v>214</v>
      </c>
    </row>
    <row r="178" spans="2:65" s="12" customFormat="1" x14ac:dyDescent="0.2">
      <c r="B178" s="142"/>
      <c r="D178" s="143" t="s">
        <v>121</v>
      </c>
      <c r="E178" s="144" t="s">
        <v>1</v>
      </c>
      <c r="F178" s="145" t="s">
        <v>215</v>
      </c>
      <c r="H178" s="144" t="s">
        <v>1</v>
      </c>
      <c r="I178" s="146"/>
      <c r="L178" s="142"/>
      <c r="M178" s="147"/>
      <c r="T178" s="148"/>
      <c r="AT178" s="144" t="s">
        <v>121</v>
      </c>
      <c r="AU178" s="144" t="s">
        <v>80</v>
      </c>
      <c r="AV178" s="12" t="s">
        <v>78</v>
      </c>
      <c r="AW178" s="12" t="s">
        <v>30</v>
      </c>
      <c r="AX178" s="12" t="s">
        <v>73</v>
      </c>
      <c r="AY178" s="144" t="s">
        <v>111</v>
      </c>
    </row>
    <row r="179" spans="2:65" s="13" customFormat="1" x14ac:dyDescent="0.2">
      <c r="B179" s="149"/>
      <c r="D179" s="143" t="s">
        <v>121</v>
      </c>
      <c r="E179" s="150" t="s">
        <v>1</v>
      </c>
      <c r="F179" s="151" t="s">
        <v>216</v>
      </c>
      <c r="H179" s="152">
        <v>37.274999999999999</v>
      </c>
      <c r="I179" s="153"/>
      <c r="L179" s="149"/>
      <c r="M179" s="154"/>
      <c r="T179" s="155"/>
      <c r="AT179" s="150" t="s">
        <v>121</v>
      </c>
      <c r="AU179" s="150" t="s">
        <v>80</v>
      </c>
      <c r="AV179" s="13" t="s">
        <v>80</v>
      </c>
      <c r="AW179" s="13" t="s">
        <v>30</v>
      </c>
      <c r="AX179" s="13" t="s">
        <v>78</v>
      </c>
      <c r="AY179" s="150" t="s">
        <v>111</v>
      </c>
    </row>
    <row r="180" spans="2:65" s="1" customFormat="1" ht="37.9" customHeight="1" x14ac:dyDescent="0.2">
      <c r="B180" s="127"/>
      <c r="C180" s="128" t="s">
        <v>217</v>
      </c>
      <c r="D180" s="128" t="s">
        <v>115</v>
      </c>
      <c r="E180" s="129" t="s">
        <v>218</v>
      </c>
      <c r="F180" s="130" t="s">
        <v>219</v>
      </c>
      <c r="G180" s="131" t="s">
        <v>118</v>
      </c>
      <c r="H180" s="132">
        <v>44.511000000000003</v>
      </c>
      <c r="I180" s="133"/>
      <c r="J180" s="134">
        <f>ROUND(I180*H180,2)</f>
        <v>0</v>
      </c>
      <c r="K180" s="135"/>
      <c r="L180" s="31"/>
      <c r="M180" s="136" t="s">
        <v>1</v>
      </c>
      <c r="N180" s="137" t="s">
        <v>38</v>
      </c>
      <c r="P180" s="138">
        <f>O180*H180</f>
        <v>0</v>
      </c>
      <c r="Q180" s="138">
        <v>0</v>
      </c>
      <c r="R180" s="138">
        <f>Q180*H180</f>
        <v>0</v>
      </c>
      <c r="S180" s="138">
        <v>0</v>
      </c>
      <c r="T180" s="139">
        <f>S180*H180</f>
        <v>0</v>
      </c>
      <c r="AR180" s="140" t="s">
        <v>119</v>
      </c>
      <c r="AT180" s="140" t="s">
        <v>115</v>
      </c>
      <c r="AU180" s="140" t="s">
        <v>80</v>
      </c>
      <c r="AY180" s="16" t="s">
        <v>111</v>
      </c>
      <c r="BE180" s="141">
        <f>IF(N180="základní",J180,0)</f>
        <v>0</v>
      </c>
      <c r="BF180" s="141">
        <f>IF(N180="snížená",J180,0)</f>
        <v>0</v>
      </c>
      <c r="BG180" s="141">
        <f>IF(N180="zákl. přenesená",J180,0)</f>
        <v>0</v>
      </c>
      <c r="BH180" s="141">
        <f>IF(N180="sníž. přenesená",J180,0)</f>
        <v>0</v>
      </c>
      <c r="BI180" s="141">
        <f>IF(N180="nulová",J180,0)</f>
        <v>0</v>
      </c>
      <c r="BJ180" s="16" t="s">
        <v>78</v>
      </c>
      <c r="BK180" s="141">
        <f>ROUND(I180*H180,2)</f>
        <v>0</v>
      </c>
      <c r="BL180" s="16" t="s">
        <v>119</v>
      </c>
      <c r="BM180" s="140" t="s">
        <v>220</v>
      </c>
    </row>
    <row r="181" spans="2:65" s="1" customFormat="1" ht="24.2" customHeight="1" x14ac:dyDescent="0.2">
      <c r="B181" s="127"/>
      <c r="C181" s="128" t="s">
        <v>221</v>
      </c>
      <c r="D181" s="128" t="s">
        <v>115</v>
      </c>
      <c r="E181" s="129" t="s">
        <v>222</v>
      </c>
      <c r="F181" s="130" t="s">
        <v>223</v>
      </c>
      <c r="G181" s="131" t="s">
        <v>118</v>
      </c>
      <c r="H181" s="132">
        <v>48.741</v>
      </c>
      <c r="I181" s="133"/>
      <c r="J181" s="134">
        <f>ROUND(I181*H181,2)</f>
        <v>0</v>
      </c>
      <c r="K181" s="135"/>
      <c r="L181" s="31"/>
      <c r="M181" s="136" t="s">
        <v>1</v>
      </c>
      <c r="N181" s="137" t="s">
        <v>38</v>
      </c>
      <c r="P181" s="138">
        <f>O181*H181</f>
        <v>0</v>
      </c>
      <c r="Q181" s="138">
        <v>0</v>
      </c>
      <c r="R181" s="138">
        <f>Q181*H181</f>
        <v>0</v>
      </c>
      <c r="S181" s="138">
        <v>0</v>
      </c>
      <c r="T181" s="139">
        <f>S181*H181</f>
        <v>0</v>
      </c>
      <c r="AR181" s="140" t="s">
        <v>119</v>
      </c>
      <c r="AT181" s="140" t="s">
        <v>115</v>
      </c>
      <c r="AU181" s="140" t="s">
        <v>80</v>
      </c>
      <c r="AY181" s="16" t="s">
        <v>111</v>
      </c>
      <c r="BE181" s="141">
        <f>IF(N181="základní",J181,0)</f>
        <v>0</v>
      </c>
      <c r="BF181" s="141">
        <f>IF(N181="snížená",J181,0)</f>
        <v>0</v>
      </c>
      <c r="BG181" s="141">
        <f>IF(N181="zákl. přenesená",J181,0)</f>
        <v>0</v>
      </c>
      <c r="BH181" s="141">
        <f>IF(N181="sníž. přenesená",J181,0)</f>
        <v>0</v>
      </c>
      <c r="BI181" s="141">
        <f>IF(N181="nulová",J181,0)</f>
        <v>0</v>
      </c>
      <c r="BJ181" s="16" t="s">
        <v>78</v>
      </c>
      <c r="BK181" s="141">
        <f>ROUND(I181*H181,2)</f>
        <v>0</v>
      </c>
      <c r="BL181" s="16" t="s">
        <v>119</v>
      </c>
      <c r="BM181" s="140" t="s">
        <v>224</v>
      </c>
    </row>
    <row r="182" spans="2:65" s="12" customFormat="1" x14ac:dyDescent="0.2">
      <c r="B182" s="142"/>
      <c r="D182" s="143" t="s">
        <v>121</v>
      </c>
      <c r="E182" s="144" t="s">
        <v>1</v>
      </c>
      <c r="F182" s="145" t="s">
        <v>225</v>
      </c>
      <c r="H182" s="144" t="s">
        <v>1</v>
      </c>
      <c r="I182" s="146"/>
      <c r="L182" s="142"/>
      <c r="M182" s="147"/>
      <c r="T182" s="148"/>
      <c r="AT182" s="144" t="s">
        <v>121</v>
      </c>
      <c r="AU182" s="144" t="s">
        <v>80</v>
      </c>
      <c r="AV182" s="12" t="s">
        <v>78</v>
      </c>
      <c r="AW182" s="12" t="s">
        <v>30</v>
      </c>
      <c r="AX182" s="12" t="s">
        <v>73</v>
      </c>
      <c r="AY182" s="144" t="s">
        <v>111</v>
      </c>
    </row>
    <row r="183" spans="2:65" s="13" customFormat="1" x14ac:dyDescent="0.2">
      <c r="B183" s="149"/>
      <c r="D183" s="143" t="s">
        <v>121</v>
      </c>
      <c r="E183" s="150" t="s">
        <v>1</v>
      </c>
      <c r="F183" s="151" t="s">
        <v>226</v>
      </c>
      <c r="H183" s="152">
        <v>48.741</v>
      </c>
      <c r="I183" s="153"/>
      <c r="L183" s="149"/>
      <c r="M183" s="154"/>
      <c r="T183" s="155"/>
      <c r="AT183" s="150" t="s">
        <v>121</v>
      </c>
      <c r="AU183" s="150" t="s">
        <v>80</v>
      </c>
      <c r="AV183" s="13" t="s">
        <v>80</v>
      </c>
      <c r="AW183" s="13" t="s">
        <v>30</v>
      </c>
      <c r="AX183" s="13" t="s">
        <v>78</v>
      </c>
      <c r="AY183" s="150" t="s">
        <v>111</v>
      </c>
    </row>
    <row r="184" spans="2:65" s="1" customFormat="1" ht="33" customHeight="1" x14ac:dyDescent="0.2">
      <c r="B184" s="127"/>
      <c r="C184" s="128" t="s">
        <v>227</v>
      </c>
      <c r="D184" s="128" t="s">
        <v>115</v>
      </c>
      <c r="E184" s="129" t="s">
        <v>228</v>
      </c>
      <c r="F184" s="130" t="s">
        <v>229</v>
      </c>
      <c r="G184" s="131" t="s">
        <v>118</v>
      </c>
      <c r="H184" s="132">
        <v>3.7280000000000002</v>
      </c>
      <c r="I184" s="133"/>
      <c r="J184" s="134">
        <f>ROUND(I184*H184,2)</f>
        <v>0</v>
      </c>
      <c r="K184" s="135"/>
      <c r="L184" s="31"/>
      <c r="M184" s="136" t="s">
        <v>1</v>
      </c>
      <c r="N184" s="137" t="s">
        <v>38</v>
      </c>
      <c r="P184" s="138">
        <f>O184*H184</f>
        <v>0</v>
      </c>
      <c r="Q184" s="138">
        <v>0</v>
      </c>
      <c r="R184" s="138">
        <f>Q184*H184</f>
        <v>0</v>
      </c>
      <c r="S184" s="138">
        <v>0</v>
      </c>
      <c r="T184" s="139">
        <f>S184*H184</f>
        <v>0</v>
      </c>
      <c r="AR184" s="140" t="s">
        <v>119</v>
      </c>
      <c r="AT184" s="140" t="s">
        <v>115</v>
      </c>
      <c r="AU184" s="140" t="s">
        <v>80</v>
      </c>
      <c r="AY184" s="16" t="s">
        <v>111</v>
      </c>
      <c r="BE184" s="141">
        <f>IF(N184="základní",J184,0)</f>
        <v>0</v>
      </c>
      <c r="BF184" s="141">
        <f>IF(N184="snížená",J184,0)</f>
        <v>0</v>
      </c>
      <c r="BG184" s="141">
        <f>IF(N184="zákl. přenesená",J184,0)</f>
        <v>0</v>
      </c>
      <c r="BH184" s="141">
        <f>IF(N184="sníž. přenesená",J184,0)</f>
        <v>0</v>
      </c>
      <c r="BI184" s="141">
        <f>IF(N184="nulová",J184,0)</f>
        <v>0</v>
      </c>
      <c r="BJ184" s="16" t="s">
        <v>78</v>
      </c>
      <c r="BK184" s="141">
        <f>ROUND(I184*H184,2)</f>
        <v>0</v>
      </c>
      <c r="BL184" s="16" t="s">
        <v>119</v>
      </c>
      <c r="BM184" s="140" t="s">
        <v>230</v>
      </c>
    </row>
    <row r="185" spans="2:65" s="12" customFormat="1" ht="22.5" x14ac:dyDescent="0.2">
      <c r="B185" s="142"/>
      <c r="D185" s="143" t="s">
        <v>121</v>
      </c>
      <c r="E185" s="144" t="s">
        <v>1</v>
      </c>
      <c r="F185" s="145" t="s">
        <v>231</v>
      </c>
      <c r="H185" s="144" t="s">
        <v>1</v>
      </c>
      <c r="I185" s="146"/>
      <c r="L185" s="142"/>
      <c r="M185" s="147"/>
      <c r="T185" s="148"/>
      <c r="AT185" s="144" t="s">
        <v>121</v>
      </c>
      <c r="AU185" s="144" t="s">
        <v>80</v>
      </c>
      <c r="AV185" s="12" t="s">
        <v>78</v>
      </c>
      <c r="AW185" s="12" t="s">
        <v>30</v>
      </c>
      <c r="AX185" s="12" t="s">
        <v>73</v>
      </c>
      <c r="AY185" s="144" t="s">
        <v>111</v>
      </c>
    </row>
    <row r="186" spans="2:65" s="13" customFormat="1" x14ac:dyDescent="0.2">
      <c r="B186" s="149"/>
      <c r="D186" s="143" t="s">
        <v>121</v>
      </c>
      <c r="E186" s="150" t="s">
        <v>1</v>
      </c>
      <c r="F186" s="151" t="s">
        <v>232</v>
      </c>
      <c r="H186" s="152">
        <v>3.7280000000000002</v>
      </c>
      <c r="I186" s="153"/>
      <c r="L186" s="149"/>
      <c r="M186" s="154"/>
      <c r="T186" s="155"/>
      <c r="AT186" s="150" t="s">
        <v>121</v>
      </c>
      <c r="AU186" s="150" t="s">
        <v>80</v>
      </c>
      <c r="AV186" s="13" t="s">
        <v>80</v>
      </c>
      <c r="AW186" s="13" t="s">
        <v>30</v>
      </c>
      <c r="AX186" s="13" t="s">
        <v>78</v>
      </c>
      <c r="AY186" s="150" t="s">
        <v>111</v>
      </c>
    </row>
    <row r="187" spans="2:65" s="1" customFormat="1" ht="24.2" customHeight="1" x14ac:dyDescent="0.2">
      <c r="B187" s="127"/>
      <c r="C187" s="128" t="s">
        <v>233</v>
      </c>
      <c r="D187" s="128" t="s">
        <v>115</v>
      </c>
      <c r="E187" s="129" t="s">
        <v>234</v>
      </c>
      <c r="F187" s="130" t="s">
        <v>235</v>
      </c>
      <c r="G187" s="131" t="s">
        <v>118</v>
      </c>
      <c r="H187" s="132">
        <v>44.511000000000003</v>
      </c>
      <c r="I187" s="133"/>
      <c r="J187" s="134">
        <f>ROUND(I187*H187,2)</f>
        <v>0</v>
      </c>
      <c r="K187" s="135"/>
      <c r="L187" s="31"/>
      <c r="M187" s="136" t="s">
        <v>1</v>
      </c>
      <c r="N187" s="137" t="s">
        <v>38</v>
      </c>
      <c r="P187" s="138">
        <f>O187*H187</f>
        <v>0</v>
      </c>
      <c r="Q187" s="138">
        <v>0</v>
      </c>
      <c r="R187" s="138">
        <f>Q187*H187</f>
        <v>0</v>
      </c>
      <c r="S187" s="138">
        <v>0</v>
      </c>
      <c r="T187" s="139">
        <f>S187*H187</f>
        <v>0</v>
      </c>
      <c r="AR187" s="140" t="s">
        <v>119</v>
      </c>
      <c r="AT187" s="140" t="s">
        <v>115</v>
      </c>
      <c r="AU187" s="140" t="s">
        <v>80</v>
      </c>
      <c r="AY187" s="16" t="s">
        <v>111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78</v>
      </c>
      <c r="BK187" s="141">
        <f>ROUND(I187*H187,2)</f>
        <v>0</v>
      </c>
      <c r="BL187" s="16" t="s">
        <v>119</v>
      </c>
      <c r="BM187" s="140" t="s">
        <v>236</v>
      </c>
    </row>
    <row r="188" spans="2:65" s="12" customFormat="1" x14ac:dyDescent="0.2">
      <c r="B188" s="142"/>
      <c r="D188" s="143" t="s">
        <v>121</v>
      </c>
      <c r="E188" s="144" t="s">
        <v>1</v>
      </c>
      <c r="F188" s="145" t="s">
        <v>183</v>
      </c>
      <c r="H188" s="144" t="s">
        <v>1</v>
      </c>
      <c r="I188" s="146"/>
      <c r="L188" s="142"/>
      <c r="M188" s="147"/>
      <c r="T188" s="148"/>
      <c r="AT188" s="144" t="s">
        <v>121</v>
      </c>
      <c r="AU188" s="144" t="s">
        <v>80</v>
      </c>
      <c r="AV188" s="12" t="s">
        <v>78</v>
      </c>
      <c r="AW188" s="12" t="s">
        <v>30</v>
      </c>
      <c r="AX188" s="12" t="s">
        <v>73</v>
      </c>
      <c r="AY188" s="144" t="s">
        <v>111</v>
      </c>
    </row>
    <row r="189" spans="2:65" s="13" customFormat="1" x14ac:dyDescent="0.2">
      <c r="B189" s="149"/>
      <c r="D189" s="143" t="s">
        <v>121</v>
      </c>
      <c r="E189" s="150" t="s">
        <v>1</v>
      </c>
      <c r="F189" s="151" t="s">
        <v>237</v>
      </c>
      <c r="H189" s="152">
        <v>7.2359999999999998</v>
      </c>
      <c r="I189" s="153"/>
      <c r="L189" s="149"/>
      <c r="M189" s="154"/>
      <c r="T189" s="155"/>
      <c r="AT189" s="150" t="s">
        <v>121</v>
      </c>
      <c r="AU189" s="150" t="s">
        <v>80</v>
      </c>
      <c r="AV189" s="13" t="s">
        <v>80</v>
      </c>
      <c r="AW189" s="13" t="s">
        <v>30</v>
      </c>
      <c r="AX189" s="13" t="s">
        <v>73</v>
      </c>
      <c r="AY189" s="150" t="s">
        <v>111</v>
      </c>
    </row>
    <row r="190" spans="2:65" s="12" customFormat="1" x14ac:dyDescent="0.2">
      <c r="B190" s="142"/>
      <c r="D190" s="143" t="s">
        <v>121</v>
      </c>
      <c r="E190" s="144" t="s">
        <v>1</v>
      </c>
      <c r="F190" s="145" t="s">
        <v>215</v>
      </c>
      <c r="H190" s="144" t="s">
        <v>1</v>
      </c>
      <c r="I190" s="146"/>
      <c r="L190" s="142"/>
      <c r="M190" s="147"/>
      <c r="T190" s="148"/>
      <c r="AT190" s="144" t="s">
        <v>121</v>
      </c>
      <c r="AU190" s="144" t="s">
        <v>80</v>
      </c>
      <c r="AV190" s="12" t="s">
        <v>78</v>
      </c>
      <c r="AW190" s="12" t="s">
        <v>30</v>
      </c>
      <c r="AX190" s="12" t="s">
        <v>73</v>
      </c>
      <c r="AY190" s="144" t="s">
        <v>111</v>
      </c>
    </row>
    <row r="191" spans="2:65" s="13" customFormat="1" x14ac:dyDescent="0.2">
      <c r="B191" s="149"/>
      <c r="D191" s="143" t="s">
        <v>121</v>
      </c>
      <c r="E191" s="150" t="s">
        <v>1</v>
      </c>
      <c r="F191" s="151" t="s">
        <v>216</v>
      </c>
      <c r="H191" s="152">
        <v>37.274999999999999</v>
      </c>
      <c r="I191" s="153"/>
      <c r="L191" s="149"/>
      <c r="M191" s="154"/>
      <c r="T191" s="155"/>
      <c r="AT191" s="150" t="s">
        <v>121</v>
      </c>
      <c r="AU191" s="150" t="s">
        <v>80</v>
      </c>
      <c r="AV191" s="13" t="s">
        <v>80</v>
      </c>
      <c r="AW191" s="13" t="s">
        <v>30</v>
      </c>
      <c r="AX191" s="13" t="s">
        <v>73</v>
      </c>
      <c r="AY191" s="150" t="s">
        <v>111</v>
      </c>
    </row>
    <row r="192" spans="2:65" s="14" customFormat="1" x14ac:dyDescent="0.2">
      <c r="B192" s="156"/>
      <c r="D192" s="143" t="s">
        <v>121</v>
      </c>
      <c r="E192" s="157" t="s">
        <v>1</v>
      </c>
      <c r="F192" s="158" t="s">
        <v>127</v>
      </c>
      <c r="H192" s="159">
        <v>44.510999999999996</v>
      </c>
      <c r="I192" s="160"/>
      <c r="L192" s="156"/>
      <c r="M192" s="161"/>
      <c r="T192" s="162"/>
      <c r="AT192" s="157" t="s">
        <v>121</v>
      </c>
      <c r="AU192" s="157" t="s">
        <v>80</v>
      </c>
      <c r="AV192" s="14" t="s">
        <v>119</v>
      </c>
      <c r="AW192" s="14" t="s">
        <v>30</v>
      </c>
      <c r="AX192" s="14" t="s">
        <v>78</v>
      </c>
      <c r="AY192" s="157" t="s">
        <v>111</v>
      </c>
    </row>
    <row r="193" spans="2:65" s="1" customFormat="1" ht="24.2" customHeight="1" x14ac:dyDescent="0.2">
      <c r="B193" s="127"/>
      <c r="C193" s="128" t="s">
        <v>238</v>
      </c>
      <c r="D193" s="128" t="s">
        <v>115</v>
      </c>
      <c r="E193" s="129" t="s">
        <v>239</v>
      </c>
      <c r="F193" s="130" t="s">
        <v>240</v>
      </c>
      <c r="G193" s="131" t="s">
        <v>118</v>
      </c>
      <c r="H193" s="132">
        <v>44.511000000000003</v>
      </c>
      <c r="I193" s="133"/>
      <c r="J193" s="134">
        <f>ROUND(I193*H193,2)</f>
        <v>0</v>
      </c>
      <c r="K193" s="135"/>
      <c r="L193" s="31"/>
      <c r="M193" s="136" t="s">
        <v>1</v>
      </c>
      <c r="N193" s="137" t="s">
        <v>38</v>
      </c>
      <c r="P193" s="138">
        <f>O193*H193</f>
        <v>0</v>
      </c>
      <c r="Q193" s="138">
        <v>0</v>
      </c>
      <c r="R193" s="138">
        <f>Q193*H193</f>
        <v>0</v>
      </c>
      <c r="S193" s="138">
        <v>0</v>
      </c>
      <c r="T193" s="139">
        <f>S193*H193</f>
        <v>0</v>
      </c>
      <c r="AR193" s="140" t="s">
        <v>119</v>
      </c>
      <c r="AT193" s="140" t="s">
        <v>115</v>
      </c>
      <c r="AU193" s="140" t="s">
        <v>80</v>
      </c>
      <c r="AY193" s="16" t="s">
        <v>111</v>
      </c>
      <c r="BE193" s="141">
        <f>IF(N193="základní",J193,0)</f>
        <v>0</v>
      </c>
      <c r="BF193" s="141">
        <f>IF(N193="snížená",J193,0)</f>
        <v>0</v>
      </c>
      <c r="BG193" s="141">
        <f>IF(N193="zákl. přenesená",J193,0)</f>
        <v>0</v>
      </c>
      <c r="BH193" s="141">
        <f>IF(N193="sníž. přenesená",J193,0)</f>
        <v>0</v>
      </c>
      <c r="BI193" s="141">
        <f>IF(N193="nulová",J193,0)</f>
        <v>0</v>
      </c>
      <c r="BJ193" s="16" t="s">
        <v>78</v>
      </c>
      <c r="BK193" s="141">
        <f>ROUND(I193*H193,2)</f>
        <v>0</v>
      </c>
      <c r="BL193" s="16" t="s">
        <v>119</v>
      </c>
      <c r="BM193" s="140" t="s">
        <v>241</v>
      </c>
    </row>
    <row r="194" spans="2:65" s="12" customFormat="1" x14ac:dyDescent="0.2">
      <c r="B194" s="142"/>
      <c r="D194" s="143" t="s">
        <v>121</v>
      </c>
      <c r="E194" s="144" t="s">
        <v>1</v>
      </c>
      <c r="F194" s="145" t="s">
        <v>183</v>
      </c>
      <c r="H194" s="144" t="s">
        <v>1</v>
      </c>
      <c r="I194" s="146"/>
      <c r="L194" s="142"/>
      <c r="M194" s="147"/>
      <c r="T194" s="148"/>
      <c r="AT194" s="144" t="s">
        <v>121</v>
      </c>
      <c r="AU194" s="144" t="s">
        <v>80</v>
      </c>
      <c r="AV194" s="12" t="s">
        <v>78</v>
      </c>
      <c r="AW194" s="12" t="s">
        <v>30</v>
      </c>
      <c r="AX194" s="12" t="s">
        <v>73</v>
      </c>
      <c r="AY194" s="144" t="s">
        <v>111</v>
      </c>
    </row>
    <row r="195" spans="2:65" s="13" customFormat="1" x14ac:dyDescent="0.2">
      <c r="B195" s="149"/>
      <c r="D195" s="143" t="s">
        <v>121</v>
      </c>
      <c r="E195" s="150" t="s">
        <v>1</v>
      </c>
      <c r="F195" s="151" t="s">
        <v>237</v>
      </c>
      <c r="H195" s="152">
        <v>7.2359999999999998</v>
      </c>
      <c r="I195" s="153"/>
      <c r="L195" s="149"/>
      <c r="M195" s="154"/>
      <c r="T195" s="155"/>
      <c r="AT195" s="150" t="s">
        <v>121</v>
      </c>
      <c r="AU195" s="150" t="s">
        <v>80</v>
      </c>
      <c r="AV195" s="13" t="s">
        <v>80</v>
      </c>
      <c r="AW195" s="13" t="s">
        <v>30</v>
      </c>
      <c r="AX195" s="13" t="s">
        <v>73</v>
      </c>
      <c r="AY195" s="150" t="s">
        <v>111</v>
      </c>
    </row>
    <row r="196" spans="2:65" s="12" customFormat="1" x14ac:dyDescent="0.2">
      <c r="B196" s="142"/>
      <c r="D196" s="143" t="s">
        <v>121</v>
      </c>
      <c r="E196" s="144" t="s">
        <v>1</v>
      </c>
      <c r="F196" s="145" t="s">
        <v>215</v>
      </c>
      <c r="H196" s="144" t="s">
        <v>1</v>
      </c>
      <c r="I196" s="146"/>
      <c r="L196" s="142"/>
      <c r="M196" s="147"/>
      <c r="T196" s="148"/>
      <c r="AT196" s="144" t="s">
        <v>121</v>
      </c>
      <c r="AU196" s="144" t="s">
        <v>80</v>
      </c>
      <c r="AV196" s="12" t="s">
        <v>78</v>
      </c>
      <c r="AW196" s="12" t="s">
        <v>30</v>
      </c>
      <c r="AX196" s="12" t="s">
        <v>73</v>
      </c>
      <c r="AY196" s="144" t="s">
        <v>111</v>
      </c>
    </row>
    <row r="197" spans="2:65" s="13" customFormat="1" x14ac:dyDescent="0.2">
      <c r="B197" s="149"/>
      <c r="D197" s="143" t="s">
        <v>121</v>
      </c>
      <c r="E197" s="150" t="s">
        <v>1</v>
      </c>
      <c r="F197" s="151" t="s">
        <v>216</v>
      </c>
      <c r="H197" s="152">
        <v>37.274999999999999</v>
      </c>
      <c r="I197" s="153"/>
      <c r="L197" s="149"/>
      <c r="M197" s="154"/>
      <c r="T197" s="155"/>
      <c r="AT197" s="150" t="s">
        <v>121</v>
      </c>
      <c r="AU197" s="150" t="s">
        <v>80</v>
      </c>
      <c r="AV197" s="13" t="s">
        <v>80</v>
      </c>
      <c r="AW197" s="13" t="s">
        <v>30</v>
      </c>
      <c r="AX197" s="13" t="s">
        <v>73</v>
      </c>
      <c r="AY197" s="150" t="s">
        <v>111</v>
      </c>
    </row>
    <row r="198" spans="2:65" s="14" customFormat="1" x14ac:dyDescent="0.2">
      <c r="B198" s="156"/>
      <c r="D198" s="143" t="s">
        <v>121</v>
      </c>
      <c r="E198" s="157" t="s">
        <v>1</v>
      </c>
      <c r="F198" s="158" t="s">
        <v>127</v>
      </c>
      <c r="H198" s="159">
        <v>44.510999999999996</v>
      </c>
      <c r="I198" s="160"/>
      <c r="L198" s="156"/>
      <c r="M198" s="161"/>
      <c r="T198" s="162"/>
      <c r="AT198" s="157" t="s">
        <v>121</v>
      </c>
      <c r="AU198" s="157" t="s">
        <v>80</v>
      </c>
      <c r="AV198" s="14" t="s">
        <v>119</v>
      </c>
      <c r="AW198" s="14" t="s">
        <v>30</v>
      </c>
      <c r="AX198" s="14" t="s">
        <v>78</v>
      </c>
      <c r="AY198" s="157" t="s">
        <v>111</v>
      </c>
    </row>
    <row r="199" spans="2:65" s="11" customFormat="1" ht="22.9" customHeight="1" x14ac:dyDescent="0.2">
      <c r="B199" s="115"/>
      <c r="D199" s="116" t="s">
        <v>72</v>
      </c>
      <c r="E199" s="125" t="s">
        <v>242</v>
      </c>
      <c r="F199" s="125" t="s">
        <v>243</v>
      </c>
      <c r="I199" s="118"/>
      <c r="J199" s="126">
        <f>BK199</f>
        <v>0</v>
      </c>
      <c r="L199" s="115"/>
      <c r="M199" s="120"/>
      <c r="P199" s="121">
        <f>SUM(P200:P206)</f>
        <v>0</v>
      </c>
      <c r="R199" s="121">
        <f>SUM(R200:R206)</f>
        <v>0</v>
      </c>
      <c r="T199" s="122">
        <f>SUM(T200:T206)</f>
        <v>0</v>
      </c>
      <c r="AR199" s="116" t="s">
        <v>78</v>
      </c>
      <c r="AT199" s="123" t="s">
        <v>72</v>
      </c>
      <c r="AU199" s="123" t="s">
        <v>78</v>
      </c>
      <c r="AY199" s="116" t="s">
        <v>111</v>
      </c>
      <c r="BK199" s="124">
        <f>SUM(BK200:BK206)</f>
        <v>0</v>
      </c>
    </row>
    <row r="200" spans="2:65" s="1" customFormat="1" ht="37.9" customHeight="1" x14ac:dyDescent="0.2">
      <c r="B200" s="127"/>
      <c r="C200" s="128" t="s">
        <v>244</v>
      </c>
      <c r="D200" s="128" t="s">
        <v>115</v>
      </c>
      <c r="E200" s="129" t="s">
        <v>245</v>
      </c>
      <c r="F200" s="130" t="s">
        <v>246</v>
      </c>
      <c r="G200" s="131" t="s">
        <v>247</v>
      </c>
      <c r="H200" s="132">
        <v>2.992</v>
      </c>
      <c r="I200" s="133"/>
      <c r="J200" s="134">
        <f>ROUND(I200*H200,2)</f>
        <v>0</v>
      </c>
      <c r="K200" s="135"/>
      <c r="L200" s="31"/>
      <c r="M200" s="136" t="s">
        <v>1</v>
      </c>
      <c r="N200" s="137" t="s">
        <v>38</v>
      </c>
      <c r="P200" s="138">
        <f>O200*H200</f>
        <v>0</v>
      </c>
      <c r="Q200" s="138">
        <v>0</v>
      </c>
      <c r="R200" s="138">
        <f>Q200*H200</f>
        <v>0</v>
      </c>
      <c r="S200" s="138">
        <v>0</v>
      </c>
      <c r="T200" s="139">
        <f>S200*H200</f>
        <v>0</v>
      </c>
      <c r="AR200" s="140" t="s">
        <v>119</v>
      </c>
      <c r="AT200" s="140" t="s">
        <v>115</v>
      </c>
      <c r="AU200" s="140" t="s">
        <v>80</v>
      </c>
      <c r="AY200" s="16" t="s">
        <v>111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78</v>
      </c>
      <c r="BK200" s="141">
        <f>ROUND(I200*H200,2)</f>
        <v>0</v>
      </c>
      <c r="BL200" s="16" t="s">
        <v>119</v>
      </c>
      <c r="BM200" s="140" t="s">
        <v>248</v>
      </c>
    </row>
    <row r="201" spans="2:65" s="13" customFormat="1" x14ac:dyDescent="0.2">
      <c r="B201" s="149"/>
      <c r="D201" s="143" t="s">
        <v>121</v>
      </c>
      <c r="E201" s="150" t="s">
        <v>1</v>
      </c>
      <c r="F201" s="151" t="s">
        <v>249</v>
      </c>
      <c r="H201" s="152">
        <v>2.992</v>
      </c>
      <c r="I201" s="153"/>
      <c r="L201" s="149"/>
      <c r="M201" s="154"/>
      <c r="T201" s="155"/>
      <c r="AT201" s="150" t="s">
        <v>121</v>
      </c>
      <c r="AU201" s="150" t="s">
        <v>80</v>
      </c>
      <c r="AV201" s="13" t="s">
        <v>80</v>
      </c>
      <c r="AW201" s="13" t="s">
        <v>30</v>
      </c>
      <c r="AX201" s="13" t="s">
        <v>78</v>
      </c>
      <c r="AY201" s="150" t="s">
        <v>111</v>
      </c>
    </row>
    <row r="202" spans="2:65" s="1" customFormat="1" ht="49.15" customHeight="1" x14ac:dyDescent="0.2">
      <c r="B202" s="127"/>
      <c r="C202" s="128" t="s">
        <v>250</v>
      </c>
      <c r="D202" s="128" t="s">
        <v>115</v>
      </c>
      <c r="E202" s="129" t="s">
        <v>251</v>
      </c>
      <c r="F202" s="130" t="s">
        <v>252</v>
      </c>
      <c r="G202" s="131" t="s">
        <v>247</v>
      </c>
      <c r="H202" s="132">
        <v>44.88</v>
      </c>
      <c r="I202" s="133"/>
      <c r="J202" s="134">
        <f>ROUND(I202*H202,2)</f>
        <v>0</v>
      </c>
      <c r="K202" s="135"/>
      <c r="L202" s="31"/>
      <c r="M202" s="136" t="s">
        <v>1</v>
      </c>
      <c r="N202" s="137" t="s">
        <v>38</v>
      </c>
      <c r="P202" s="138">
        <f>O202*H202</f>
        <v>0</v>
      </c>
      <c r="Q202" s="138">
        <v>0</v>
      </c>
      <c r="R202" s="138">
        <f>Q202*H202</f>
        <v>0</v>
      </c>
      <c r="S202" s="138">
        <v>0</v>
      </c>
      <c r="T202" s="139">
        <f>S202*H202</f>
        <v>0</v>
      </c>
      <c r="AR202" s="140" t="s">
        <v>119</v>
      </c>
      <c r="AT202" s="140" t="s">
        <v>115</v>
      </c>
      <c r="AU202" s="140" t="s">
        <v>80</v>
      </c>
      <c r="AY202" s="16" t="s">
        <v>111</v>
      </c>
      <c r="BE202" s="141">
        <f>IF(N202="základní",J202,0)</f>
        <v>0</v>
      </c>
      <c r="BF202" s="141">
        <f>IF(N202="snížená",J202,0)</f>
        <v>0</v>
      </c>
      <c r="BG202" s="141">
        <f>IF(N202="zákl. přenesená",J202,0)</f>
        <v>0</v>
      </c>
      <c r="BH202" s="141">
        <f>IF(N202="sníž. přenesená",J202,0)</f>
        <v>0</v>
      </c>
      <c r="BI202" s="141">
        <f>IF(N202="nulová",J202,0)</f>
        <v>0</v>
      </c>
      <c r="BJ202" s="16" t="s">
        <v>78</v>
      </c>
      <c r="BK202" s="141">
        <f>ROUND(I202*H202,2)</f>
        <v>0</v>
      </c>
      <c r="BL202" s="16" t="s">
        <v>119</v>
      </c>
      <c r="BM202" s="140" t="s">
        <v>253</v>
      </c>
    </row>
    <row r="203" spans="2:65" s="12" customFormat="1" x14ac:dyDescent="0.2">
      <c r="B203" s="142"/>
      <c r="D203" s="143" t="s">
        <v>121</v>
      </c>
      <c r="E203" s="144" t="s">
        <v>1</v>
      </c>
      <c r="F203" s="145" t="s">
        <v>254</v>
      </c>
      <c r="H203" s="144" t="s">
        <v>1</v>
      </c>
      <c r="I203" s="146"/>
      <c r="L203" s="142"/>
      <c r="M203" s="147"/>
      <c r="T203" s="148"/>
      <c r="AT203" s="144" t="s">
        <v>121</v>
      </c>
      <c r="AU203" s="144" t="s">
        <v>80</v>
      </c>
      <c r="AV203" s="12" t="s">
        <v>78</v>
      </c>
      <c r="AW203" s="12" t="s">
        <v>30</v>
      </c>
      <c r="AX203" s="12" t="s">
        <v>73</v>
      </c>
      <c r="AY203" s="144" t="s">
        <v>111</v>
      </c>
    </row>
    <row r="204" spans="2:65" s="13" customFormat="1" x14ac:dyDescent="0.2">
      <c r="B204" s="149"/>
      <c r="D204" s="143" t="s">
        <v>121</v>
      </c>
      <c r="E204" s="150" t="s">
        <v>1</v>
      </c>
      <c r="F204" s="151" t="s">
        <v>255</v>
      </c>
      <c r="H204" s="152">
        <v>44.88</v>
      </c>
      <c r="I204" s="153"/>
      <c r="L204" s="149"/>
      <c r="M204" s="154"/>
      <c r="T204" s="155"/>
      <c r="AT204" s="150" t="s">
        <v>121</v>
      </c>
      <c r="AU204" s="150" t="s">
        <v>80</v>
      </c>
      <c r="AV204" s="13" t="s">
        <v>80</v>
      </c>
      <c r="AW204" s="13" t="s">
        <v>30</v>
      </c>
      <c r="AX204" s="13" t="s">
        <v>78</v>
      </c>
      <c r="AY204" s="150" t="s">
        <v>111</v>
      </c>
    </row>
    <row r="205" spans="2:65" s="1" customFormat="1" ht="44.25" customHeight="1" x14ac:dyDescent="0.2">
      <c r="B205" s="127"/>
      <c r="C205" s="128" t="s">
        <v>256</v>
      </c>
      <c r="D205" s="128" t="s">
        <v>115</v>
      </c>
      <c r="E205" s="129" t="s">
        <v>257</v>
      </c>
      <c r="F205" s="130" t="s">
        <v>258</v>
      </c>
      <c r="G205" s="131" t="s">
        <v>247</v>
      </c>
      <c r="H205" s="132">
        <v>2.992</v>
      </c>
      <c r="I205" s="133"/>
      <c r="J205" s="134">
        <f>ROUND(I205*H205,2)</f>
        <v>0</v>
      </c>
      <c r="K205" s="135"/>
      <c r="L205" s="31"/>
      <c r="M205" s="136" t="s">
        <v>1</v>
      </c>
      <c r="N205" s="137" t="s">
        <v>38</v>
      </c>
      <c r="P205" s="138">
        <f>O205*H205</f>
        <v>0</v>
      </c>
      <c r="Q205" s="138">
        <v>0</v>
      </c>
      <c r="R205" s="138">
        <f>Q205*H205</f>
        <v>0</v>
      </c>
      <c r="S205" s="138">
        <v>0</v>
      </c>
      <c r="T205" s="139">
        <f>S205*H205</f>
        <v>0</v>
      </c>
      <c r="AR205" s="140" t="s">
        <v>119</v>
      </c>
      <c r="AT205" s="140" t="s">
        <v>115</v>
      </c>
      <c r="AU205" s="140" t="s">
        <v>80</v>
      </c>
      <c r="AY205" s="16" t="s">
        <v>111</v>
      </c>
      <c r="BE205" s="141">
        <f>IF(N205="základní",J205,0)</f>
        <v>0</v>
      </c>
      <c r="BF205" s="141">
        <f>IF(N205="snížená",J205,0)</f>
        <v>0</v>
      </c>
      <c r="BG205" s="141">
        <f>IF(N205="zákl. přenesená",J205,0)</f>
        <v>0</v>
      </c>
      <c r="BH205" s="141">
        <f>IF(N205="sníž. přenesená",J205,0)</f>
        <v>0</v>
      </c>
      <c r="BI205" s="141">
        <f>IF(N205="nulová",J205,0)</f>
        <v>0</v>
      </c>
      <c r="BJ205" s="16" t="s">
        <v>78</v>
      </c>
      <c r="BK205" s="141">
        <f>ROUND(I205*H205,2)</f>
        <v>0</v>
      </c>
      <c r="BL205" s="16" t="s">
        <v>119</v>
      </c>
      <c r="BM205" s="140" t="s">
        <v>259</v>
      </c>
    </row>
    <row r="206" spans="2:65" s="13" customFormat="1" x14ac:dyDescent="0.2">
      <c r="B206" s="149"/>
      <c r="D206" s="143" t="s">
        <v>121</v>
      </c>
      <c r="E206" s="150" t="s">
        <v>1</v>
      </c>
      <c r="F206" s="151" t="s">
        <v>249</v>
      </c>
      <c r="H206" s="152">
        <v>2.992</v>
      </c>
      <c r="I206" s="153"/>
      <c r="L206" s="149"/>
      <c r="M206" s="154"/>
      <c r="T206" s="155"/>
      <c r="AT206" s="150" t="s">
        <v>121</v>
      </c>
      <c r="AU206" s="150" t="s">
        <v>80</v>
      </c>
      <c r="AV206" s="13" t="s">
        <v>80</v>
      </c>
      <c r="AW206" s="13" t="s">
        <v>30</v>
      </c>
      <c r="AX206" s="13" t="s">
        <v>78</v>
      </c>
      <c r="AY206" s="150" t="s">
        <v>111</v>
      </c>
    </row>
    <row r="207" spans="2:65" s="11" customFormat="1" ht="22.9" customHeight="1" x14ac:dyDescent="0.2">
      <c r="B207" s="115"/>
      <c r="D207" s="116" t="s">
        <v>72</v>
      </c>
      <c r="E207" s="125" t="s">
        <v>260</v>
      </c>
      <c r="F207" s="125" t="s">
        <v>261</v>
      </c>
      <c r="I207" s="118"/>
      <c r="J207" s="126">
        <f>BK207</f>
        <v>0</v>
      </c>
      <c r="L207" s="115"/>
      <c r="M207" s="120"/>
      <c r="P207" s="121">
        <f>P208</f>
        <v>0</v>
      </c>
      <c r="R207" s="121">
        <f>R208</f>
        <v>0</v>
      </c>
      <c r="T207" s="122">
        <f>T208</f>
        <v>0</v>
      </c>
      <c r="AR207" s="116" t="s">
        <v>78</v>
      </c>
      <c r="AT207" s="123" t="s">
        <v>72</v>
      </c>
      <c r="AU207" s="123" t="s">
        <v>78</v>
      </c>
      <c r="AY207" s="116" t="s">
        <v>111</v>
      </c>
      <c r="BK207" s="124">
        <f>BK208</f>
        <v>0</v>
      </c>
    </row>
    <row r="208" spans="2:65" s="1" customFormat="1" ht="44.25" customHeight="1" x14ac:dyDescent="0.2">
      <c r="B208" s="127"/>
      <c r="C208" s="128" t="s">
        <v>262</v>
      </c>
      <c r="D208" s="128" t="s">
        <v>115</v>
      </c>
      <c r="E208" s="129" t="s">
        <v>263</v>
      </c>
      <c r="F208" s="130" t="s">
        <v>264</v>
      </c>
      <c r="G208" s="131" t="s">
        <v>247</v>
      </c>
      <c r="H208" s="132">
        <v>1.014</v>
      </c>
      <c r="I208" s="133"/>
      <c r="J208" s="134">
        <f>ROUND(I208*H208,2)</f>
        <v>0</v>
      </c>
      <c r="K208" s="135"/>
      <c r="L208" s="31"/>
      <c r="M208" s="136" t="s">
        <v>1</v>
      </c>
      <c r="N208" s="137" t="s">
        <v>38</v>
      </c>
      <c r="P208" s="138">
        <f>O208*H208</f>
        <v>0</v>
      </c>
      <c r="Q208" s="138">
        <v>0</v>
      </c>
      <c r="R208" s="138">
        <f>Q208*H208</f>
        <v>0</v>
      </c>
      <c r="S208" s="138">
        <v>0</v>
      </c>
      <c r="T208" s="139">
        <f>S208*H208</f>
        <v>0</v>
      </c>
      <c r="AR208" s="140" t="s">
        <v>119</v>
      </c>
      <c r="AT208" s="140" t="s">
        <v>115</v>
      </c>
      <c r="AU208" s="140" t="s">
        <v>80</v>
      </c>
      <c r="AY208" s="16" t="s">
        <v>111</v>
      </c>
      <c r="BE208" s="141">
        <f>IF(N208="základní",J208,0)</f>
        <v>0</v>
      </c>
      <c r="BF208" s="141">
        <f>IF(N208="snížená",J208,0)</f>
        <v>0</v>
      </c>
      <c r="BG208" s="141">
        <f>IF(N208="zákl. přenesená",J208,0)</f>
        <v>0</v>
      </c>
      <c r="BH208" s="141">
        <f>IF(N208="sníž. přenesená",J208,0)</f>
        <v>0</v>
      </c>
      <c r="BI208" s="141">
        <f>IF(N208="nulová",J208,0)</f>
        <v>0</v>
      </c>
      <c r="BJ208" s="16" t="s">
        <v>78</v>
      </c>
      <c r="BK208" s="141">
        <f>ROUND(I208*H208,2)</f>
        <v>0</v>
      </c>
      <c r="BL208" s="16" t="s">
        <v>119</v>
      </c>
      <c r="BM208" s="140" t="s">
        <v>265</v>
      </c>
    </row>
    <row r="209" spans="2:65" s="11" customFormat="1" ht="25.9" customHeight="1" x14ac:dyDescent="0.2">
      <c r="B209" s="115"/>
      <c r="D209" s="116" t="s">
        <v>72</v>
      </c>
      <c r="E209" s="117" t="s">
        <v>266</v>
      </c>
      <c r="F209" s="117" t="s">
        <v>267</v>
      </c>
      <c r="I209" s="118"/>
      <c r="J209" s="119">
        <f>BK209</f>
        <v>0</v>
      </c>
      <c r="L209" s="115"/>
      <c r="M209" s="120"/>
      <c r="P209" s="121">
        <v>0</v>
      </c>
      <c r="R209" s="121">
        <v>0</v>
      </c>
      <c r="T209" s="122">
        <v>0</v>
      </c>
      <c r="AR209" s="116" t="s">
        <v>80</v>
      </c>
      <c r="AT209" s="123" t="s">
        <v>72</v>
      </c>
      <c r="AU209" s="123" t="s">
        <v>73</v>
      </c>
      <c r="AY209" s="116" t="s">
        <v>111</v>
      </c>
      <c r="BK209" s="124">
        <v>0</v>
      </c>
    </row>
    <row r="210" spans="2:65" s="11" customFormat="1" ht="25.9" customHeight="1" x14ac:dyDescent="0.2">
      <c r="B210" s="115"/>
      <c r="D210" s="116" t="s">
        <v>72</v>
      </c>
      <c r="E210" s="117" t="s">
        <v>268</v>
      </c>
      <c r="F210" s="117" t="s">
        <v>269</v>
      </c>
      <c r="I210" s="118"/>
      <c r="J210" s="119">
        <f>BK210</f>
        <v>0</v>
      </c>
      <c r="L210" s="115"/>
      <c r="M210" s="120"/>
      <c r="P210" s="121">
        <f>P211+P212+P214+P217</f>
        <v>0</v>
      </c>
      <c r="R210" s="121">
        <f>R211+R212+R214+R217</f>
        <v>0</v>
      </c>
      <c r="T210" s="122">
        <f>T211+T212+T214+T217</f>
        <v>0</v>
      </c>
      <c r="AR210" s="116" t="s">
        <v>270</v>
      </c>
      <c r="AT210" s="123" t="s">
        <v>72</v>
      </c>
      <c r="AU210" s="123" t="s">
        <v>73</v>
      </c>
      <c r="AY210" s="116" t="s">
        <v>111</v>
      </c>
      <c r="BK210" s="124">
        <f>BK211+BK212+BK214+BK217</f>
        <v>0</v>
      </c>
    </row>
    <row r="211" spans="2:65" s="1" customFormat="1" ht="16.5" customHeight="1" x14ac:dyDescent="0.2">
      <c r="B211" s="127"/>
      <c r="C211" s="128" t="s">
        <v>271</v>
      </c>
      <c r="D211" s="128" t="s">
        <v>115</v>
      </c>
      <c r="E211" s="173" t="s">
        <v>291</v>
      </c>
      <c r="F211" s="174" t="s">
        <v>292</v>
      </c>
      <c r="G211" s="131" t="s">
        <v>272</v>
      </c>
      <c r="H211" s="132">
        <v>1</v>
      </c>
      <c r="I211" s="133"/>
      <c r="J211" s="134">
        <f>ROUND(I211*H211,2)</f>
        <v>0</v>
      </c>
      <c r="K211" s="135"/>
      <c r="L211" s="31"/>
      <c r="M211" s="136" t="s">
        <v>1</v>
      </c>
      <c r="N211" s="137" t="s">
        <v>38</v>
      </c>
      <c r="P211" s="138">
        <f>O211*H211</f>
        <v>0</v>
      </c>
      <c r="Q211" s="138">
        <v>0</v>
      </c>
      <c r="R211" s="138">
        <f>Q211*H211</f>
        <v>0</v>
      </c>
      <c r="S211" s="138">
        <v>0</v>
      </c>
      <c r="T211" s="139">
        <f>S211*H211</f>
        <v>0</v>
      </c>
      <c r="AR211" s="140" t="s">
        <v>273</v>
      </c>
      <c r="AT211" s="140" t="s">
        <v>115</v>
      </c>
      <c r="AU211" s="140" t="s">
        <v>78</v>
      </c>
      <c r="AY211" s="16" t="s">
        <v>111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6" t="s">
        <v>78</v>
      </c>
      <c r="BK211" s="141">
        <f>ROUND(I211*H211,2)</f>
        <v>0</v>
      </c>
      <c r="BL211" s="16" t="s">
        <v>273</v>
      </c>
      <c r="BM211" s="140" t="s">
        <v>274</v>
      </c>
    </row>
    <row r="212" spans="2:65" s="1" customFormat="1" ht="16.5" customHeight="1" x14ac:dyDescent="0.2">
      <c r="B212" s="127"/>
      <c r="C212" s="128" t="s">
        <v>275</v>
      </c>
      <c r="D212" s="128" t="s">
        <v>115</v>
      </c>
      <c r="E212" s="173" t="s">
        <v>293</v>
      </c>
      <c r="F212" s="174" t="s">
        <v>294</v>
      </c>
      <c r="G212" s="131" t="s">
        <v>272</v>
      </c>
      <c r="H212" s="132">
        <v>1</v>
      </c>
      <c r="I212" s="133"/>
      <c r="J212" s="134">
        <f>ROUND(I212*H212,2)</f>
        <v>0</v>
      </c>
      <c r="K212" s="135"/>
      <c r="L212" s="31"/>
      <c r="M212" s="136" t="s">
        <v>1</v>
      </c>
      <c r="N212" s="137" t="s">
        <v>38</v>
      </c>
      <c r="P212" s="138">
        <f>O212*H212</f>
        <v>0</v>
      </c>
      <c r="Q212" s="138">
        <v>0</v>
      </c>
      <c r="R212" s="138">
        <f>Q212*H212</f>
        <v>0</v>
      </c>
      <c r="S212" s="138">
        <v>0</v>
      </c>
      <c r="T212" s="139">
        <f>S212*H212</f>
        <v>0</v>
      </c>
      <c r="AR212" s="140" t="s">
        <v>273</v>
      </c>
      <c r="AT212" s="140" t="s">
        <v>115</v>
      </c>
      <c r="AU212" s="140" t="s">
        <v>78</v>
      </c>
      <c r="AY212" s="16" t="s">
        <v>111</v>
      </c>
      <c r="BE212" s="141">
        <f>IF(N212="základní",J212,0)</f>
        <v>0</v>
      </c>
      <c r="BF212" s="141">
        <f>IF(N212="snížená",J212,0)</f>
        <v>0</v>
      </c>
      <c r="BG212" s="141">
        <f>IF(N212="zákl. přenesená",J212,0)</f>
        <v>0</v>
      </c>
      <c r="BH212" s="141">
        <f>IF(N212="sníž. přenesená",J212,0)</f>
        <v>0</v>
      </c>
      <c r="BI212" s="141">
        <f>IF(N212="nulová",J212,0)</f>
        <v>0</v>
      </c>
      <c r="BJ212" s="16" t="s">
        <v>78</v>
      </c>
      <c r="BK212" s="141">
        <f>ROUND(I212*H212,2)</f>
        <v>0</v>
      </c>
      <c r="BL212" s="16" t="s">
        <v>273</v>
      </c>
      <c r="BM212" s="140" t="s">
        <v>276</v>
      </c>
    </row>
    <row r="213" spans="2:65" s="1" customFormat="1" ht="48.95" customHeight="1" x14ac:dyDescent="0.2">
      <c r="B213" s="127"/>
      <c r="C213" s="168"/>
      <c r="D213" s="168"/>
      <c r="E213" s="175"/>
      <c r="F213" s="176" t="s">
        <v>295</v>
      </c>
      <c r="G213" s="169"/>
      <c r="H213" s="170"/>
      <c r="I213" s="218"/>
      <c r="J213" s="171"/>
      <c r="K213" s="172"/>
      <c r="L213" s="31"/>
      <c r="M213" s="136"/>
      <c r="N213" s="137"/>
      <c r="P213" s="138"/>
      <c r="Q213" s="138"/>
      <c r="R213" s="138"/>
      <c r="S213" s="138"/>
      <c r="T213" s="139"/>
      <c r="AR213" s="140"/>
      <c r="AT213" s="140"/>
      <c r="AU213" s="140"/>
      <c r="AY213" s="16"/>
      <c r="BE213" s="141"/>
      <c r="BF213" s="141"/>
      <c r="BG213" s="141"/>
      <c r="BH213" s="141"/>
      <c r="BI213" s="141"/>
      <c r="BJ213" s="16"/>
      <c r="BK213" s="141"/>
      <c r="BL213" s="16"/>
      <c r="BM213" s="140"/>
    </row>
    <row r="214" spans="2:65" s="11" customFormat="1" ht="22.9" customHeight="1" x14ac:dyDescent="0.2">
      <c r="B214" s="115"/>
      <c r="D214" s="116" t="s">
        <v>72</v>
      </c>
      <c r="E214" s="125" t="s">
        <v>277</v>
      </c>
      <c r="F214" s="125" t="s">
        <v>278</v>
      </c>
      <c r="I214" s="118"/>
      <c r="J214" s="126">
        <f>BK214</f>
        <v>0</v>
      </c>
      <c r="L214" s="115"/>
      <c r="M214" s="120"/>
      <c r="P214" s="121">
        <f>SUM(P215:P216)</f>
        <v>0</v>
      </c>
      <c r="R214" s="121">
        <f>SUM(R215:R216)</f>
        <v>0</v>
      </c>
      <c r="T214" s="122">
        <f>SUM(T215:T216)</f>
        <v>0</v>
      </c>
      <c r="AR214" s="116" t="s">
        <v>270</v>
      </c>
      <c r="AT214" s="123" t="s">
        <v>72</v>
      </c>
      <c r="AU214" s="123" t="s">
        <v>78</v>
      </c>
      <c r="AY214" s="116" t="s">
        <v>111</v>
      </c>
      <c r="BK214" s="124">
        <f>SUM(BK215:BK216)</f>
        <v>0</v>
      </c>
    </row>
    <row r="215" spans="2:65" s="1" customFormat="1" ht="16.5" customHeight="1" x14ac:dyDescent="0.2">
      <c r="B215" s="127"/>
      <c r="C215" s="128" t="s">
        <v>279</v>
      </c>
      <c r="D215" s="128" t="s">
        <v>115</v>
      </c>
      <c r="E215" s="129"/>
      <c r="F215" s="130" t="s">
        <v>296</v>
      </c>
      <c r="G215" s="131" t="s">
        <v>272</v>
      </c>
      <c r="H215" s="132">
        <v>1</v>
      </c>
      <c r="I215" s="133"/>
      <c r="J215" s="134">
        <f>ROUND(I215*H215,2)</f>
        <v>0</v>
      </c>
      <c r="K215" s="135"/>
      <c r="L215" s="31"/>
      <c r="M215" s="136" t="s">
        <v>1</v>
      </c>
      <c r="N215" s="137" t="s">
        <v>38</v>
      </c>
      <c r="P215" s="138">
        <f>O215*H215</f>
        <v>0</v>
      </c>
      <c r="Q215" s="138">
        <v>0</v>
      </c>
      <c r="R215" s="138">
        <f>Q215*H215</f>
        <v>0</v>
      </c>
      <c r="S215" s="138">
        <v>0</v>
      </c>
      <c r="T215" s="139">
        <f>S215*H215</f>
        <v>0</v>
      </c>
      <c r="AR215" s="140" t="s">
        <v>273</v>
      </c>
      <c r="AT215" s="140" t="s">
        <v>115</v>
      </c>
      <c r="AU215" s="140" t="s">
        <v>80</v>
      </c>
      <c r="AY215" s="16" t="s">
        <v>111</v>
      </c>
      <c r="BE215" s="141">
        <f>IF(N215="základní",J215,0)</f>
        <v>0</v>
      </c>
      <c r="BF215" s="141">
        <f>IF(N215="snížená",J215,0)</f>
        <v>0</v>
      </c>
      <c r="BG215" s="141">
        <f>IF(N215="zákl. přenesená",J215,0)</f>
        <v>0</v>
      </c>
      <c r="BH215" s="141">
        <f>IF(N215="sníž. přenesená",J215,0)</f>
        <v>0</v>
      </c>
      <c r="BI215" s="141">
        <f>IF(N215="nulová",J215,0)</f>
        <v>0</v>
      </c>
      <c r="BJ215" s="16" t="s">
        <v>78</v>
      </c>
      <c r="BK215" s="141">
        <f>ROUND(I215*H215,2)</f>
        <v>0</v>
      </c>
      <c r="BL215" s="16" t="s">
        <v>273</v>
      </c>
      <c r="BM215" s="140" t="s">
        <v>280</v>
      </c>
    </row>
    <row r="216" spans="2:65" s="1" customFormat="1" ht="16.5" customHeight="1" x14ac:dyDescent="0.2">
      <c r="B216" s="127"/>
      <c r="C216" s="128" t="s">
        <v>281</v>
      </c>
      <c r="D216" s="128" t="s">
        <v>115</v>
      </c>
      <c r="E216" s="129" t="s">
        <v>282</v>
      </c>
      <c r="F216" s="130" t="s">
        <v>297</v>
      </c>
      <c r="G216" s="131" t="s">
        <v>272</v>
      </c>
      <c r="H216" s="132">
        <v>1</v>
      </c>
      <c r="I216" s="133"/>
      <c r="J216" s="134">
        <f>ROUND(I216*H216,2)</f>
        <v>0</v>
      </c>
      <c r="K216" s="135"/>
      <c r="L216" s="31"/>
      <c r="M216" s="136" t="s">
        <v>1</v>
      </c>
      <c r="N216" s="137" t="s">
        <v>38</v>
      </c>
      <c r="P216" s="138">
        <f>O216*H216</f>
        <v>0</v>
      </c>
      <c r="Q216" s="138">
        <v>0</v>
      </c>
      <c r="R216" s="138">
        <f>Q216*H216</f>
        <v>0</v>
      </c>
      <c r="S216" s="138">
        <v>0</v>
      </c>
      <c r="T216" s="139">
        <f>S216*H216</f>
        <v>0</v>
      </c>
      <c r="AR216" s="140" t="s">
        <v>273</v>
      </c>
      <c r="AT216" s="140" t="s">
        <v>115</v>
      </c>
      <c r="AU216" s="140" t="s">
        <v>80</v>
      </c>
      <c r="AY216" s="16" t="s">
        <v>111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6" t="s">
        <v>78</v>
      </c>
      <c r="BK216" s="141">
        <f>ROUND(I216*H216,2)</f>
        <v>0</v>
      </c>
      <c r="BL216" s="16" t="s">
        <v>273</v>
      </c>
      <c r="BM216" s="140" t="s">
        <v>283</v>
      </c>
    </row>
    <row r="217" spans="2:65" s="11" customFormat="1" ht="22.9" customHeight="1" x14ac:dyDescent="0.2">
      <c r="B217" s="115"/>
      <c r="D217" s="116" t="s">
        <v>72</v>
      </c>
      <c r="E217" s="125" t="s">
        <v>284</v>
      </c>
      <c r="F217" s="125" t="s">
        <v>285</v>
      </c>
      <c r="I217" s="118"/>
      <c r="J217" s="126">
        <f>BK217</f>
        <v>0</v>
      </c>
      <c r="L217" s="115"/>
      <c r="M217" s="120"/>
      <c r="P217" s="121">
        <f>P218</f>
        <v>0</v>
      </c>
      <c r="R217" s="121">
        <f>R218</f>
        <v>0</v>
      </c>
      <c r="T217" s="122">
        <f>T218</f>
        <v>0</v>
      </c>
      <c r="AR217" s="116" t="s">
        <v>270</v>
      </c>
      <c r="AT217" s="123" t="s">
        <v>72</v>
      </c>
      <c r="AU217" s="123" t="s">
        <v>78</v>
      </c>
      <c r="AY217" s="116" t="s">
        <v>111</v>
      </c>
      <c r="BK217" s="124">
        <f>BK218</f>
        <v>0</v>
      </c>
    </row>
    <row r="218" spans="2:65" s="1" customFormat="1" ht="16.5" customHeight="1" x14ac:dyDescent="0.2">
      <c r="B218" s="127"/>
      <c r="C218" s="128" t="s">
        <v>286</v>
      </c>
      <c r="D218" s="128" t="s">
        <v>115</v>
      </c>
      <c r="E218" s="129" t="s">
        <v>287</v>
      </c>
      <c r="F218" s="130" t="s">
        <v>288</v>
      </c>
      <c r="G218" s="131" t="s">
        <v>272</v>
      </c>
      <c r="H218" s="132">
        <v>1</v>
      </c>
      <c r="I218" s="133"/>
      <c r="J218" s="134">
        <f>ROUND(I218*H218,2)</f>
        <v>0</v>
      </c>
      <c r="K218" s="135"/>
      <c r="L218" s="31"/>
      <c r="M218" s="163" t="s">
        <v>1</v>
      </c>
      <c r="N218" s="164" t="s">
        <v>38</v>
      </c>
      <c r="O218" s="165"/>
      <c r="P218" s="166">
        <f>O218*H218</f>
        <v>0</v>
      </c>
      <c r="Q218" s="166">
        <v>0</v>
      </c>
      <c r="R218" s="166">
        <f>Q218*H218</f>
        <v>0</v>
      </c>
      <c r="S218" s="166">
        <v>0</v>
      </c>
      <c r="T218" s="167">
        <f>S218*H218</f>
        <v>0</v>
      </c>
      <c r="AR218" s="140" t="s">
        <v>273</v>
      </c>
      <c r="AT218" s="140" t="s">
        <v>115</v>
      </c>
      <c r="AU218" s="140" t="s">
        <v>80</v>
      </c>
      <c r="AY218" s="16" t="s">
        <v>111</v>
      </c>
      <c r="BE218" s="141">
        <f>IF(N218="základní",J218,0)</f>
        <v>0</v>
      </c>
      <c r="BF218" s="141">
        <f>IF(N218="snížená",J218,0)</f>
        <v>0</v>
      </c>
      <c r="BG218" s="141">
        <f>IF(N218="zákl. přenesená",J218,0)</f>
        <v>0</v>
      </c>
      <c r="BH218" s="141">
        <f>IF(N218="sníž. přenesená",J218,0)</f>
        <v>0</v>
      </c>
      <c r="BI218" s="141">
        <f>IF(N218="nulová",J218,0)</f>
        <v>0</v>
      </c>
      <c r="BJ218" s="16" t="s">
        <v>78</v>
      </c>
      <c r="BK218" s="141">
        <f>ROUND(I218*H218,2)</f>
        <v>0</v>
      </c>
      <c r="BL218" s="16" t="s">
        <v>273</v>
      </c>
      <c r="BM218" s="140" t="s">
        <v>289</v>
      </c>
    </row>
    <row r="219" spans="2:65" s="1" customFormat="1" ht="6.95" customHeight="1" x14ac:dyDescent="0.2">
      <c r="B219" s="43"/>
      <c r="C219" s="44"/>
      <c r="D219" s="44"/>
      <c r="E219" s="44"/>
      <c r="F219" s="44"/>
      <c r="G219" s="44"/>
      <c r="H219" s="44"/>
      <c r="I219" s="44"/>
      <c r="J219" s="44"/>
      <c r="K219" s="44"/>
      <c r="L219" s="31"/>
    </row>
  </sheetData>
  <autoFilter ref="C120:K218" xr:uid="{00000000-0009-0000-0000-000001000000}"/>
  <mergeCells count="6">
    <mergeCell ref="E113:H113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782386CC10A4E41851858710A5404D9" ma:contentTypeVersion="16" ma:contentTypeDescription="Vytvoří nový dokument" ma:contentTypeScope="" ma:versionID="d0f8f0a2ff653445003b1023de80b3ce">
  <xsd:schema xmlns:xsd="http://www.w3.org/2001/XMLSchema" xmlns:xs="http://www.w3.org/2001/XMLSchema" xmlns:p="http://schemas.microsoft.com/office/2006/metadata/properties" xmlns:ns2="493f45b7-546f-487f-b58b-87375ad7d967" xmlns:ns3="d6cb2e36-0b46-4b61-adac-d709b9c6d8e0" targetNamespace="http://schemas.microsoft.com/office/2006/metadata/properties" ma:root="true" ma:fieldsID="d4a0d7f8469c32547e06892a99150b32" ns2:_="" ns3:_="">
    <xsd:import namespace="493f45b7-546f-487f-b58b-87375ad7d967"/>
    <xsd:import namespace="d6cb2e36-0b46-4b61-adac-d709b9c6d8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3f45b7-546f-487f-b58b-87375ad7d96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Značky obrázků" ma:readOnly="false" ma:fieldId="{5cf76f15-5ced-4ddc-b409-7134ff3c332f}" ma:taxonomyMulti="true" ma:sspId="b1e47f3d-bbe2-4b12-b68f-bcc6dd7b570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cb2e36-0b46-4b61-adac-d709b9c6d8e0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9f6ae84-3bc4-4bf6-818a-eccfe563b2bb}" ma:internalName="TaxCatchAll" ma:showField="CatchAllData" ma:web="d6cb2e36-0b46-4b61-adac-d709b9c6d8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6980EB3-C50A-4F31-A5E7-EEAA595371A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93f45b7-546f-487f-b58b-87375ad7d967"/>
    <ds:schemaRef ds:uri="d6cb2e36-0b46-4b61-adac-d709b9c6d8e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67FC30-70A9-4B09-9913-44DC344CF53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2024 - Most M2 - Šternberk</vt:lpstr>
      <vt:lpstr>'2024 - Most M2 - Šternberk'!Názvy_tisku</vt:lpstr>
      <vt:lpstr>'Rekapitulace stavby'!Názvy_tisku</vt:lpstr>
      <vt:lpstr>'2024 - Most M2 - Šternberk'!Oblast_tisku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PONVIA-003\Martin Kuba</dc:creator>
  <cp:lastModifiedBy>Navrátil Marek</cp:lastModifiedBy>
  <dcterms:created xsi:type="dcterms:W3CDTF">2024-10-18T12:45:57Z</dcterms:created>
  <dcterms:modified xsi:type="dcterms:W3CDTF">2024-10-23T07:01:59Z</dcterms:modified>
</cp:coreProperties>
</file>